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30" activeTab="0"/>
  </bookViews>
  <sheets>
    <sheet name="3" sheetId="1" r:id="rId1"/>
  </sheets>
  <definedNames>
    <definedName name="_xlnm.Print_Titles" localSheetId="0">'3'!$8:$8</definedName>
  </definedNames>
  <calcPr fullCalcOnLoad="1"/>
</workbook>
</file>

<file path=xl/sharedStrings.xml><?xml version="1.0" encoding="utf-8"?>
<sst xmlns="http://schemas.openxmlformats.org/spreadsheetml/2006/main" count="123" uniqueCount="108">
  <si>
    <t xml:space="preserve"> Доходи місцевих бюджетів    </t>
  </si>
  <si>
    <t>Плата за землю</t>
  </si>
  <si>
    <t>Місцеві податки і збори</t>
  </si>
  <si>
    <t>Спеціальний фонд</t>
  </si>
  <si>
    <t>тис.грн</t>
  </si>
  <si>
    <t>Код бюджетної класифікації</t>
  </si>
  <si>
    <t>Затверджено місцевими радами на 2004 рік .</t>
  </si>
  <si>
    <t>Виконано за звітний період     (2004р.)</t>
  </si>
  <si>
    <t>Податкові надходження</t>
  </si>
  <si>
    <t>Податок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</si>
  <si>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</si>
  <si>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  Збори за спеціальневикористання природних ресурсів</t>
  </si>
  <si>
    <t xml:space="preserve">Збір за спеціальне використання лісових ресурсів </t>
  </si>
  <si>
    <t>Податок на промисел</t>
  </si>
  <si>
    <t>Неподаткові надходження</t>
  </si>
  <si>
    <t xml:space="preserve">Інші надходження </t>
  </si>
  <si>
    <t>Інші надходження</t>
  </si>
  <si>
    <t>Адміністративні штрафи та інші санкції</t>
  </si>
  <si>
    <t xml:space="preserve">Плата за розміщення тимчасово вільних коштів місцевих бюджетів </t>
  </si>
  <si>
    <t>Надходженння від орендної плати за користування цілісним майцновим комплексом та іншим майном, що перебуває в комунальній власності</t>
  </si>
  <si>
    <t>Державне мито</t>
  </si>
  <si>
    <t>Штрафні санкції по патентуванню</t>
  </si>
  <si>
    <t xml:space="preserve">Офіційні трансферти </t>
  </si>
  <si>
    <t xml:space="preserve">Дотації </t>
  </si>
  <si>
    <t xml:space="preserve">Дотації вирівнювання, що одержуються з районних та міських (міст Києва і Севастополя, міст республіканського і обласного значення) бюджетів </t>
  </si>
  <si>
    <t>Додаткова дотація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</si>
  <si>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для поетапного запровадження оплати праці працівникам бюджетної сфери на основі Єдиної тарифної сітки</t>
  </si>
  <si>
    <t>Інші дотації</t>
  </si>
  <si>
    <t xml:space="preserve">Додаткова дотація з державного бюджету на забезпечення здійснення видатків на оплату праці працівників бюджетних установ відповідно </t>
  </si>
  <si>
    <t>Додаткова дотація з державного бюджету на вирівнювання фінансової забезпеченності місцевих бюджетів</t>
  </si>
  <si>
    <t xml:space="preserve">Субвенції </t>
  </si>
  <si>
    <t>Субвенція на виконання власних повноважень</t>
  </si>
  <si>
    <t xml:space="preserve">Інші субвенції </t>
  </si>
  <si>
    <t xml:space="preserve">Всього доходів загального фонду </t>
  </si>
  <si>
    <t xml:space="preserve">Податкові надходження </t>
  </si>
  <si>
    <t xml:space="preserve">Податки на власність </t>
  </si>
  <si>
    <t>Податок з власників транспортних засобів та інших самохідних  машин  і механізмів</t>
  </si>
  <si>
    <t xml:space="preserve">Збір за першу реєстрацію  транспортного засобу </t>
  </si>
  <si>
    <t>Збір за провадження торгівельної діяльності нафтопродуктами</t>
  </si>
  <si>
    <t xml:space="preserve">Єдиний податок </t>
  </si>
  <si>
    <t>Інші податки та збори</t>
  </si>
  <si>
    <t xml:space="preserve">Екологічний податок  </t>
  </si>
  <si>
    <t xml:space="preserve">Збір за забруднення навколишнього природного середовища </t>
  </si>
  <si>
    <t xml:space="preserve">Неподаткові надходження </t>
  </si>
  <si>
    <t>Грошові стягнення за шкоду,  заподіяну порушенням  законодавства про охорону навколишнього природного середовища</t>
  </si>
  <si>
    <t xml:space="preserve"> Власні надходження бюджетних установ і організацій</t>
  </si>
  <si>
    <t xml:space="preserve">Плата за послуги, що надаються бюджетними установами згідно з функціональними повноваженнями </t>
  </si>
  <si>
    <t>Інші джерела власних надходжень бюджетних установ</t>
  </si>
  <si>
    <t>Цільові фонди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</si>
  <si>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</si>
  <si>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 xml:space="preserve">Субвенція з державного бюджету міському бюджету міста Харкова на ліквідацію наслідків аварії на очисних спорудах </t>
  </si>
  <si>
    <t>Субвенція з державного бюджету місцевим бюджетам на погашення заборгованості з пільг населенню за надані послуги зв'язку</t>
  </si>
  <si>
    <t>Цільві фонди</t>
  </si>
  <si>
    <t>Субвенція з держ. бюдж. місц. бюдж. на над. пільг та житл. субс. насел. на оплати електроен.,прир. газу…</t>
  </si>
  <si>
    <t>Кошти одержані із загального фонду бюджету до бюджету розвитку</t>
  </si>
  <si>
    <t>Субвенція інших бюджетів на виконання інвестиційних проектів</t>
  </si>
  <si>
    <t>Інші субвенції</t>
  </si>
  <si>
    <t xml:space="preserve">Всього доходів спеціального фонду </t>
  </si>
  <si>
    <t xml:space="preserve">ВСЬОГО  ДОХОДІВ </t>
  </si>
  <si>
    <t>Аналіз виконання доходної частини  бюджету по _Печенізької селищної ради__</t>
  </si>
  <si>
    <t>Затверджено місцевими радами з урах.змін на звітний період</t>
  </si>
  <si>
    <t>% виконання до затвердж. плану  з урах.змін на рік</t>
  </si>
  <si>
    <t>Затверджено місцевими радами з урах.змін на звітний період 1/12</t>
  </si>
  <si>
    <t>Кошти від відчудження майна</t>
  </si>
  <si>
    <t>Надходж.відшкод.втрат с/г та л/г виробництва</t>
  </si>
  <si>
    <t xml:space="preserve">Додаткова дотація з державного бюджету місцевим бюджетам </t>
  </si>
  <si>
    <t>додаткова дотація</t>
  </si>
  <si>
    <t xml:space="preserve">Додаткова дотація з державного бюджету </t>
  </si>
  <si>
    <t>Податок на нерухоме майно</t>
  </si>
  <si>
    <t>Головний бухгалтер</t>
  </si>
  <si>
    <t>Податок на майно</t>
  </si>
  <si>
    <t>Плата за надання інших адміністративних послуг</t>
  </si>
  <si>
    <t>Акцизний податок</t>
  </si>
  <si>
    <t>Збір за запровадження торгівельн.діяльності</t>
  </si>
  <si>
    <t xml:space="preserve">Місцеві податки </t>
  </si>
  <si>
    <r>
      <t>Надходження від розміщення в установах банків тимчасово вільних бюджетних коштів</t>
    </r>
    <r>
      <rPr>
        <sz val="12"/>
        <rFont val="Times New Roman"/>
        <family val="1"/>
      </rPr>
      <t> </t>
    </r>
  </si>
  <si>
    <t>Податок на майно відмінне від земельної ділянки</t>
  </si>
  <si>
    <t>Єдиний податок І-ІІІ група</t>
  </si>
  <si>
    <t>Єдиний податок ІV група</t>
  </si>
  <si>
    <t>Кошти від реалізації безхазяйного майна</t>
  </si>
  <si>
    <t>Кошти від продажу земельних ділянок</t>
  </si>
  <si>
    <t xml:space="preserve">Всього без урахування трансферт -  загальний фонд
</t>
  </si>
  <si>
    <t>Всього без урахування трансферт  спец.фонд</t>
  </si>
  <si>
    <t>Адміністр.збір за державну реєстрацію речових прав</t>
  </si>
  <si>
    <t>Транспортний податок</t>
  </si>
  <si>
    <t>Адміністративні штрафи та щтрафны санкції за порушення законодавства</t>
  </si>
  <si>
    <t>Затверджено місцевими радами з урах.змін на  2020 р.</t>
  </si>
  <si>
    <t>Рентна плата за користування надрами для видобування корисних копалин загальнодержавного значення 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</si>
  <si>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</si>
  <si>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180101-180104</t>
  </si>
  <si>
    <t>план</t>
  </si>
  <si>
    <t>уточ</t>
  </si>
  <si>
    <t>180105-180109</t>
  </si>
  <si>
    <t>виконання до факту 2019 р.у грн.</t>
  </si>
  <si>
    <t>за січень-вересень  2020  р.</t>
  </si>
  <si>
    <t>Виконано за звітний період     (січень-вересень 2019р.)</t>
  </si>
  <si>
    <t>Виконано за звітний період     (січень-вересень 2020 р.)</t>
  </si>
  <si>
    <t>% виконання до затвердж. плану на звітний період з урах.змін січень-вересень 2020р.</t>
  </si>
  <si>
    <t>% виконання до затвердж. плану на звітний період з урах.змін 1/12січень-вересень 2020р.</t>
  </si>
  <si>
    <t>Субвенція на проведення виборів</t>
  </si>
  <si>
    <t>180503-180504</t>
  </si>
  <si>
    <t>Додаток №4</t>
  </si>
  <si>
    <t>до рішення LXVІІІ сесії VII скликання</t>
  </si>
  <si>
    <t>Печенізької селищної ради</t>
  </si>
  <si>
    <t>від 16 жовтня 2020 року</t>
  </si>
  <si>
    <t>Печенізький селищний голова</t>
  </si>
  <si>
    <t>Юрій МАРИНЕНКО</t>
  </si>
  <si>
    <t>Наталія ТРУШКІНА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</si>
</sst>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000000"/>
    <numFmt numFmtId="191" formatCode="#,##0.0\ &quot;грн.&quot;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&quot;р.&quot;"/>
  </numFmts>
  <fonts count="47">
    <font>
      <sz val="10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Alignment="1">
      <alignment/>
    </xf>
    <xf numFmtId="188" fontId="3" fillId="0" borderId="10" xfId="53" applyNumberFormat="1" applyFont="1" applyBorder="1" applyAlignment="1" applyProtection="1">
      <alignment horizontal="center"/>
      <protection locked="0"/>
    </xf>
    <xf numFmtId="188" fontId="3" fillId="32" borderId="10" xfId="53" applyNumberFormat="1" applyFont="1" applyFill="1" applyBorder="1" applyAlignment="1" applyProtection="1">
      <alignment horizontal="center"/>
      <protection/>
    </xf>
    <xf numFmtId="0" fontId="4" fillId="0" borderId="0" xfId="53" applyFont="1" applyProtection="1">
      <alignment/>
      <protection locked="0"/>
    </xf>
    <xf numFmtId="0" fontId="6" fillId="0" borderId="0" xfId="53" applyFont="1" applyAlignment="1" applyProtection="1">
      <alignment horizontal="center"/>
      <protection locked="0"/>
    </xf>
    <xf numFmtId="0" fontId="4" fillId="0" borderId="0" xfId="53" applyFont="1">
      <alignment/>
      <protection/>
    </xf>
    <xf numFmtId="0" fontId="5" fillId="0" borderId="11" xfId="52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Border="1" applyAlignment="1" applyProtection="1">
      <alignment horizontal="centerContinuous" vertical="center" wrapText="1"/>
      <protection locked="0"/>
    </xf>
    <xf numFmtId="0" fontId="8" fillId="0" borderId="12" xfId="53" applyFont="1" applyBorder="1" applyAlignment="1" applyProtection="1">
      <alignment horizontal="centerContinuous" vertical="center" wrapText="1"/>
      <protection locked="0"/>
    </xf>
    <xf numFmtId="0" fontId="8" fillId="0" borderId="10" xfId="53" applyFont="1" applyBorder="1" applyAlignment="1" applyProtection="1">
      <alignment horizontal="centerContinuous" vertical="center" wrapText="1"/>
      <protection locked="0"/>
    </xf>
    <xf numFmtId="0" fontId="5" fillId="33" borderId="10" xfId="52" applyFont="1" applyFill="1" applyBorder="1" applyAlignment="1" applyProtection="1">
      <alignment horizontal="center" vertical="center"/>
      <protection locked="0"/>
    </xf>
    <xf numFmtId="188" fontId="5" fillId="33" borderId="10" xfId="53" applyNumberFormat="1" applyFont="1" applyFill="1" applyBorder="1" applyProtection="1">
      <alignment/>
      <protection/>
    </xf>
    <xf numFmtId="188" fontId="5" fillId="33" borderId="10" xfId="53" applyNumberFormat="1" applyFont="1" applyFill="1" applyBorder="1" applyAlignment="1" applyProtection="1">
      <alignment horizontal="center"/>
      <protection/>
    </xf>
    <xf numFmtId="192" fontId="5" fillId="33" borderId="10" xfId="57" applyNumberFormat="1" applyFont="1" applyFill="1" applyBorder="1" applyAlignment="1" applyProtection="1">
      <alignment horizontal="center" wrapText="1"/>
      <protection/>
    </xf>
    <xf numFmtId="0" fontId="4" fillId="0" borderId="10" xfId="52" applyFont="1" applyFill="1" applyBorder="1" applyAlignment="1" applyProtection="1">
      <alignment horizontal="center" vertical="center"/>
      <protection locked="0"/>
    </xf>
    <xf numFmtId="188" fontId="4" fillId="0" borderId="10" xfId="53" applyNumberFormat="1" applyFont="1" applyBorder="1" applyProtection="1">
      <alignment/>
      <protection locked="0"/>
    </xf>
    <xf numFmtId="188" fontId="4" fillId="0" borderId="10" xfId="53" applyNumberFormat="1" applyFont="1" applyBorder="1" applyAlignment="1" applyProtection="1">
      <alignment horizontal="center"/>
      <protection locked="0"/>
    </xf>
    <xf numFmtId="188" fontId="5" fillId="33" borderId="10" xfId="52" applyNumberFormat="1" applyFont="1" applyFill="1" applyBorder="1" applyAlignment="1" applyProtection="1">
      <alignment horizontal="center" vertical="center" wrapText="1"/>
      <protection/>
    </xf>
    <xf numFmtId="188" fontId="5" fillId="0" borderId="10" xfId="53" applyNumberFormat="1" applyFont="1" applyBorder="1" applyProtection="1">
      <alignment/>
      <protection locked="0"/>
    </xf>
    <xf numFmtId="188" fontId="5" fillId="33" borderId="10" xfId="53" applyNumberFormat="1" applyFont="1" applyFill="1" applyBorder="1" applyAlignment="1" applyProtection="1">
      <alignment horizontal="center"/>
      <protection locked="0"/>
    </xf>
    <xf numFmtId="188" fontId="4" fillId="0" borderId="10" xfId="53" applyNumberFormat="1" applyFont="1" applyFill="1" applyBorder="1" applyProtection="1">
      <alignment/>
      <protection locked="0"/>
    </xf>
    <xf numFmtId="188" fontId="4" fillId="0" borderId="10" xfId="53" applyNumberFormat="1" applyFont="1" applyFill="1" applyBorder="1" applyAlignment="1" applyProtection="1">
      <alignment horizontal="center"/>
      <protection locked="0"/>
    </xf>
    <xf numFmtId="0" fontId="5" fillId="33" borderId="10" xfId="52" applyFont="1" applyFill="1" applyBorder="1" applyProtection="1">
      <alignment/>
      <protection locked="0"/>
    </xf>
    <xf numFmtId="188" fontId="5" fillId="33" borderId="10" xfId="53" applyNumberFormat="1" applyFont="1" applyFill="1" applyBorder="1" applyProtection="1">
      <alignment/>
      <protection locked="0"/>
    </xf>
    <xf numFmtId="0" fontId="5" fillId="0" borderId="0" xfId="53" applyFont="1" applyAlignment="1" applyProtection="1">
      <alignment horizontal="center"/>
      <protection locked="0"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188" fontId="5" fillId="0" borderId="10" xfId="53" applyNumberFormat="1" applyFont="1" applyFill="1" applyBorder="1" applyProtection="1">
      <alignment/>
      <protection locked="0"/>
    </xf>
    <xf numFmtId="188" fontId="5" fillId="0" borderId="10" xfId="53" applyNumberFormat="1" applyFont="1" applyFill="1" applyBorder="1" applyAlignment="1" applyProtection="1">
      <alignment horizontal="center"/>
      <protection locked="0"/>
    </xf>
    <xf numFmtId="188" fontId="4" fillId="0" borderId="0" xfId="53" applyNumberFormat="1" applyFont="1">
      <alignment/>
      <protection/>
    </xf>
    <xf numFmtId="188" fontId="5" fillId="0" borderId="10" xfId="53" applyNumberFormat="1" applyFont="1" applyBorder="1" applyAlignment="1" applyProtection="1">
      <alignment horizontal="center"/>
      <protection locked="0"/>
    </xf>
    <xf numFmtId="0" fontId="5" fillId="0" borderId="0" xfId="53" applyFont="1">
      <alignment/>
      <protection/>
    </xf>
    <xf numFmtId="188" fontId="5" fillId="0" borderId="0" xfId="53" applyNumberFormat="1" applyFont="1">
      <alignment/>
      <protection/>
    </xf>
    <xf numFmtId="0" fontId="9" fillId="0" borderId="10" xfId="52" applyFont="1" applyBorder="1" applyAlignment="1" applyProtection="1">
      <alignment vertical="center" wrapText="1"/>
      <protection locked="0"/>
    </xf>
    <xf numFmtId="188" fontId="5" fillId="33" borderId="10" xfId="52" applyNumberFormat="1" applyFont="1" applyFill="1" applyBorder="1" applyAlignment="1" applyProtection="1">
      <alignment vertical="center" wrapText="1"/>
      <protection/>
    </xf>
    <xf numFmtId="188" fontId="5" fillId="0" borderId="10" xfId="52" applyNumberFormat="1" applyFont="1" applyBorder="1" applyAlignment="1" applyProtection="1">
      <alignment vertical="center" wrapText="1"/>
      <protection locked="0"/>
    </xf>
    <xf numFmtId="188" fontId="4" fillId="0" borderId="10" xfId="52" applyNumberFormat="1" applyFont="1" applyBorder="1" applyAlignment="1" applyProtection="1">
      <alignment horizontal="center" wrapText="1"/>
      <protection locked="0"/>
    </xf>
    <xf numFmtId="189" fontId="4" fillId="0" borderId="10" xfId="52" applyNumberFormat="1" applyFont="1" applyBorder="1" applyAlignment="1" applyProtection="1">
      <alignment horizontal="center" wrapText="1"/>
      <protection locked="0"/>
    </xf>
    <xf numFmtId="188" fontId="5" fillId="0" borderId="10" xfId="52" applyNumberFormat="1" applyFont="1" applyBorder="1" applyAlignment="1" applyProtection="1">
      <alignment horizontal="center" wrapText="1"/>
      <protection locked="0"/>
    </xf>
    <xf numFmtId="189" fontId="5" fillId="0" borderId="10" xfId="52" applyNumberFormat="1" applyFont="1" applyBorder="1" applyAlignment="1" applyProtection="1">
      <alignment horizontal="center" wrapText="1"/>
      <protection locked="0"/>
    </xf>
    <xf numFmtId="188" fontId="4" fillId="32" borderId="10" xfId="52" applyNumberFormat="1" applyFont="1" applyFill="1" applyBorder="1" applyAlignment="1" applyProtection="1">
      <alignment horizontal="center" wrapText="1"/>
      <protection/>
    </xf>
    <xf numFmtId="188" fontId="5" fillId="32" borderId="10" xfId="52" applyNumberFormat="1" applyFont="1" applyFill="1" applyBorder="1" applyAlignment="1" applyProtection="1">
      <alignment horizontal="center" wrapText="1"/>
      <protection/>
    </xf>
    <xf numFmtId="0" fontId="5" fillId="0" borderId="0" xfId="53" applyFont="1" applyAlignment="1">
      <alignment vertical="center"/>
      <protection/>
    </xf>
    <xf numFmtId="188" fontId="5" fillId="0" borderId="0" xfId="53" applyNumberFormat="1" applyFont="1" applyAlignment="1">
      <alignment vertical="center"/>
      <protection/>
    </xf>
    <xf numFmtId="188" fontId="4" fillId="32" borderId="10" xfId="53" applyNumberFormat="1" applyFont="1" applyFill="1" applyBorder="1" applyProtection="1">
      <alignment/>
      <protection/>
    </xf>
    <xf numFmtId="188" fontId="5" fillId="32" borderId="10" xfId="53" applyNumberFormat="1" applyFont="1" applyFill="1" applyBorder="1" applyAlignment="1" applyProtection="1">
      <alignment horizontal="center"/>
      <protection/>
    </xf>
    <xf numFmtId="0" fontId="4" fillId="0" borderId="10" xfId="53" applyFont="1" applyBorder="1" applyProtection="1">
      <alignment/>
      <protection locked="0"/>
    </xf>
    <xf numFmtId="189" fontId="4" fillId="0" borderId="10" xfId="53" applyNumberFormat="1" applyFont="1" applyBorder="1" applyAlignment="1" applyProtection="1">
      <alignment horizontal="center"/>
      <protection locked="0"/>
    </xf>
    <xf numFmtId="188" fontId="4" fillId="33" borderId="10" xfId="53" applyNumberFormat="1" applyFont="1" applyFill="1" applyBorder="1" applyProtection="1">
      <alignment/>
      <protection/>
    </xf>
    <xf numFmtId="188" fontId="4" fillId="32" borderId="10" xfId="53" applyNumberFormat="1" applyFont="1" applyFill="1" applyBorder="1" applyAlignment="1" applyProtection="1">
      <alignment horizont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5" fillId="33" borderId="10" xfId="52" applyFont="1" applyFill="1" applyBorder="1" applyAlignment="1" applyProtection="1">
      <alignment vertical="center"/>
      <protection locked="0"/>
    </xf>
    <xf numFmtId="0" fontId="4" fillId="0" borderId="10" xfId="52" applyFont="1" applyBorder="1" applyProtection="1">
      <alignment/>
      <protection locked="0"/>
    </xf>
    <xf numFmtId="0" fontId="5" fillId="0" borderId="10" xfId="52" applyFont="1" applyBorder="1" applyAlignment="1" applyProtection="1">
      <alignment horizontal="center"/>
      <protection locked="0"/>
    </xf>
    <xf numFmtId="0" fontId="4" fillId="0" borderId="10" xfId="53" applyFont="1" applyBorder="1" applyAlignment="1" applyProtection="1">
      <alignment horizontal="center"/>
      <protection locked="0"/>
    </xf>
    <xf numFmtId="189" fontId="5" fillId="0" borderId="10" xfId="53" applyNumberFormat="1" applyFont="1" applyBorder="1" applyAlignment="1" applyProtection="1">
      <alignment horizontal="center"/>
      <protection locked="0"/>
    </xf>
    <xf numFmtId="0" fontId="4" fillId="0" borderId="10" xfId="52" applyFont="1" applyBorder="1" applyAlignment="1" applyProtection="1">
      <alignment horizontal="center"/>
      <protection locked="0"/>
    </xf>
    <xf numFmtId="0" fontId="4" fillId="0" borderId="10" xfId="52" applyFont="1" applyFill="1" applyBorder="1" applyAlignment="1" applyProtection="1">
      <alignment horizontal="center"/>
      <protection locked="0"/>
    </xf>
    <xf numFmtId="0" fontId="5" fillId="0" borderId="10" xfId="52" applyFont="1" applyFill="1" applyBorder="1" applyAlignment="1" applyProtection="1">
      <alignment horizontal="center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/>
      <protection locked="0"/>
    </xf>
    <xf numFmtId="0" fontId="4" fillId="33" borderId="10" xfId="52" applyFont="1" applyFill="1" applyBorder="1" applyProtection="1">
      <alignment/>
      <protection locked="0"/>
    </xf>
    <xf numFmtId="188" fontId="4" fillId="33" borderId="10" xfId="53" applyNumberFormat="1" applyFont="1" applyFill="1" applyBorder="1" applyProtection="1">
      <alignment/>
      <protection locked="0"/>
    </xf>
    <xf numFmtId="188" fontId="11" fillId="0" borderId="10" xfId="53" applyNumberFormat="1" applyFont="1" applyFill="1" applyBorder="1" applyProtection="1">
      <alignment/>
      <protection locked="0"/>
    </xf>
    <xf numFmtId="188" fontId="4" fillId="0" borderId="10" xfId="53" applyNumberFormat="1" applyFont="1" applyBorder="1">
      <alignment/>
      <protection/>
    </xf>
    <xf numFmtId="0" fontId="4" fillId="0" borderId="10" xfId="53" applyFont="1" applyBorder="1">
      <alignment/>
      <protection/>
    </xf>
    <xf numFmtId="189" fontId="6" fillId="0" borderId="0" xfId="53" applyNumberFormat="1" applyFont="1" applyAlignment="1" applyProtection="1">
      <alignment horizontal="center"/>
      <protection locked="0"/>
    </xf>
    <xf numFmtId="189" fontId="7" fillId="0" borderId="12" xfId="53" applyNumberFormat="1" applyFont="1" applyBorder="1" applyAlignment="1" applyProtection="1">
      <alignment horizontal="centerContinuous" vertical="center" wrapText="1"/>
      <protection locked="0"/>
    </xf>
    <xf numFmtId="189" fontId="5" fillId="33" borderId="10" xfId="57" applyNumberFormat="1" applyFont="1" applyFill="1" applyBorder="1" applyAlignment="1" applyProtection="1">
      <alignment horizontal="center" wrapText="1"/>
      <protection/>
    </xf>
    <xf numFmtId="189" fontId="4" fillId="0" borderId="0" xfId="53" applyNumberFormat="1" applyFont="1" applyProtection="1">
      <alignment/>
      <protection locked="0"/>
    </xf>
    <xf numFmtId="0" fontId="6" fillId="0" borderId="10" xfId="52" applyFont="1" applyBorder="1" applyAlignment="1" applyProtection="1">
      <alignment vertical="top" wrapText="1"/>
      <protection locked="0"/>
    </xf>
    <xf numFmtId="0" fontId="4" fillId="0" borderId="0" xfId="53" applyFont="1" applyAlignment="1" applyProtection="1">
      <alignment vertical="top"/>
      <protection locked="0"/>
    </xf>
    <xf numFmtId="0" fontId="5" fillId="0" borderId="12" xfId="53" applyFont="1" applyBorder="1" applyAlignment="1" applyProtection="1">
      <alignment horizontal="centerContinuous" vertical="top" wrapText="1"/>
      <protection locked="0"/>
    </xf>
    <xf numFmtId="0" fontId="5" fillId="0" borderId="10" xfId="52" applyFont="1" applyBorder="1" applyAlignment="1" applyProtection="1">
      <alignment horizontal="center" vertical="top" wrapText="1"/>
      <protection locked="0"/>
    </xf>
    <xf numFmtId="0" fontId="9" fillId="0" borderId="10" xfId="52" applyFont="1" applyBorder="1" applyAlignment="1" applyProtection="1">
      <alignment horizontal="left" vertical="top" wrapText="1"/>
      <protection locked="0"/>
    </xf>
    <xf numFmtId="0" fontId="5" fillId="0" borderId="10" xfId="52" applyFont="1" applyBorder="1" applyAlignment="1" applyProtection="1">
      <alignment vertical="top" wrapText="1"/>
      <protection locked="0"/>
    </xf>
    <xf numFmtId="0" fontId="4" fillId="0" borderId="10" xfId="52" applyFont="1" applyBorder="1" applyAlignment="1" applyProtection="1">
      <alignment vertical="top" wrapText="1"/>
      <protection locked="0"/>
    </xf>
    <xf numFmtId="0" fontId="9" fillId="0" borderId="10" xfId="52" applyFont="1" applyBorder="1" applyAlignment="1" applyProtection="1">
      <alignment vertical="top" wrapText="1"/>
      <protection locked="0"/>
    </xf>
    <xf numFmtId="0" fontId="5" fillId="0" borderId="10" xfId="52" applyFont="1" applyBorder="1" applyAlignment="1" applyProtection="1">
      <alignment horizontal="left" vertical="top" wrapText="1"/>
      <protection locked="0"/>
    </xf>
    <xf numFmtId="0" fontId="4" fillId="0" borderId="10" xfId="52" applyFont="1" applyBorder="1" applyAlignment="1" applyProtection="1">
      <alignment horizontal="left" vertical="top" wrapText="1"/>
      <protection locked="0"/>
    </xf>
    <xf numFmtId="0" fontId="5" fillId="33" borderId="10" xfId="52" applyFont="1" applyFill="1" applyBorder="1" applyAlignment="1" applyProtection="1">
      <alignment horizontal="center" vertical="top" wrapText="1"/>
      <protection locked="0"/>
    </xf>
    <xf numFmtId="0" fontId="5" fillId="33" borderId="10" xfId="52" applyFont="1" applyFill="1" applyBorder="1" applyAlignment="1" applyProtection="1">
      <alignment vertical="top" wrapText="1"/>
      <protection locked="0"/>
    </xf>
    <xf numFmtId="0" fontId="5" fillId="0" borderId="10" xfId="52" applyFont="1" applyBorder="1" applyAlignment="1" applyProtection="1">
      <alignment horizontal="center" vertical="top"/>
      <protection locked="0"/>
    </xf>
    <xf numFmtId="0" fontId="4" fillId="0" borderId="10" xfId="52" applyFont="1" applyBorder="1" applyAlignment="1" applyProtection="1">
      <alignment horizontal="left" vertical="top"/>
      <protection locked="0"/>
    </xf>
    <xf numFmtId="0" fontId="5" fillId="0" borderId="10" xfId="52" applyFont="1" applyBorder="1" applyAlignment="1" applyProtection="1">
      <alignment horizontal="left" vertical="top"/>
      <protection locked="0"/>
    </xf>
    <xf numFmtId="0" fontId="6" fillId="0" borderId="10" xfId="52" applyFont="1" applyBorder="1" applyAlignment="1" applyProtection="1">
      <alignment horizontal="center" vertical="top" wrapText="1"/>
      <protection locked="0"/>
    </xf>
    <xf numFmtId="191" fontId="6" fillId="0" borderId="10" xfId="52" applyNumberFormat="1" applyFont="1" applyBorder="1" applyAlignment="1" applyProtection="1">
      <alignment vertical="top" wrapText="1"/>
      <protection locked="0"/>
    </xf>
    <xf numFmtId="191" fontId="9" fillId="0" borderId="10" xfId="52" applyNumberFormat="1" applyFont="1" applyBorder="1" applyAlignment="1" applyProtection="1">
      <alignment horizontal="center" vertical="top" wrapText="1"/>
      <protection locked="0"/>
    </xf>
    <xf numFmtId="0" fontId="9" fillId="0" borderId="10" xfId="52" applyFont="1" applyBorder="1" applyAlignment="1" applyProtection="1">
      <alignment horizontal="center" vertical="top" wrapText="1"/>
      <protection locked="0"/>
    </xf>
    <xf numFmtId="0" fontId="9" fillId="33" borderId="10" xfId="52" applyFont="1" applyFill="1" applyBorder="1" applyAlignment="1" applyProtection="1">
      <alignment horizontal="center" vertical="top" wrapText="1"/>
      <protection locked="0"/>
    </xf>
    <xf numFmtId="0" fontId="9" fillId="33" borderId="10" xfId="52" applyFont="1" applyFill="1" applyBorder="1" applyAlignment="1" applyProtection="1">
      <alignment horizontal="center" vertical="top"/>
      <protection locked="0"/>
    </xf>
    <xf numFmtId="0" fontId="5" fillId="0" borderId="0" xfId="53" applyFont="1" applyAlignment="1" applyProtection="1">
      <alignment horizontal="center"/>
      <protection locked="0"/>
    </xf>
    <xf numFmtId="0" fontId="4" fillId="0" borderId="0" xfId="53" applyFont="1" applyAlignment="1" applyProtection="1">
      <alignment horizontal="left"/>
      <protection locked="0"/>
    </xf>
    <xf numFmtId="0" fontId="29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аніліз звед. 2. 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showZeros="0" tabSelected="1" zoomScale="75" zoomScaleNormal="75" zoomScaleSheetLayoutView="50" workbookViewId="0" topLeftCell="A19">
      <selection activeCell="D68" sqref="D68"/>
    </sheetView>
  </sheetViews>
  <sheetFormatPr defaultColWidth="11.375" defaultRowHeight="12.75"/>
  <cols>
    <col min="1" max="1" width="10.875" style="3" customWidth="1"/>
    <col min="2" max="2" width="37.00390625" style="70" customWidth="1"/>
    <col min="3" max="3" width="18.375" style="3" hidden="1" customWidth="1"/>
    <col min="4" max="4" width="11.25390625" style="3" customWidth="1"/>
    <col min="5" max="5" width="0.2421875" style="3" hidden="1" customWidth="1"/>
    <col min="6" max="6" width="11.75390625" style="3" customWidth="1"/>
    <col min="7" max="8" width="11.625" style="3" customWidth="1"/>
    <col min="9" max="9" width="11.75390625" style="3" customWidth="1"/>
    <col min="10" max="10" width="11.25390625" style="3" customWidth="1"/>
    <col min="11" max="11" width="10.375" style="68" bestFit="1" customWidth="1"/>
    <col min="12" max="12" width="12.625" style="3" customWidth="1"/>
    <col min="13" max="13" width="12.00390625" style="5" customWidth="1"/>
    <col min="14" max="16384" width="11.375" style="5" customWidth="1"/>
  </cols>
  <sheetData>
    <row r="1" spans="11:13" ht="15.75">
      <c r="K1" s="92" t="s">
        <v>101</v>
      </c>
      <c r="L1" s="92"/>
      <c r="M1" s="92"/>
    </row>
    <row r="2" spans="11:13" ht="15.75">
      <c r="K2" s="92" t="s">
        <v>102</v>
      </c>
      <c r="L2" s="92"/>
      <c r="M2" s="92"/>
    </row>
    <row r="3" spans="11:13" ht="15.75">
      <c r="K3" s="92" t="s">
        <v>103</v>
      </c>
      <c r="L3" s="92"/>
      <c r="M3" s="92"/>
    </row>
    <row r="4" spans="11:13" ht="15.75">
      <c r="K4" s="92" t="s">
        <v>104</v>
      </c>
      <c r="L4" s="92"/>
      <c r="M4" s="92"/>
    </row>
    <row r="5" spans="1:12" ht="21.75" customHeight="1">
      <c r="A5" s="90" t="s">
        <v>59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24"/>
    </row>
    <row r="6" spans="1:12" ht="20.25" customHeight="1" thickBot="1">
      <c r="A6" s="90" t="s">
        <v>94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24"/>
    </row>
    <row r="7" spans="5:12" ht="22.5" customHeight="1" hidden="1" thickBot="1">
      <c r="E7" s="4"/>
      <c r="F7" s="4"/>
      <c r="G7" s="4"/>
      <c r="H7" s="4"/>
      <c r="I7" s="4"/>
      <c r="J7" s="4"/>
      <c r="K7" s="65" t="s">
        <v>4</v>
      </c>
      <c r="L7" s="4"/>
    </row>
    <row r="8" spans="1:13" ht="166.5" customHeight="1">
      <c r="A8" s="6" t="s">
        <v>5</v>
      </c>
      <c r="B8" s="71" t="s">
        <v>0</v>
      </c>
      <c r="C8" s="7" t="s">
        <v>6</v>
      </c>
      <c r="D8" s="7" t="s">
        <v>86</v>
      </c>
      <c r="E8" s="7" t="s">
        <v>7</v>
      </c>
      <c r="F8" s="7" t="s">
        <v>60</v>
      </c>
      <c r="G8" s="8" t="s">
        <v>62</v>
      </c>
      <c r="H8" s="7" t="s">
        <v>95</v>
      </c>
      <c r="I8" s="8" t="s">
        <v>96</v>
      </c>
      <c r="J8" s="7" t="s">
        <v>61</v>
      </c>
      <c r="K8" s="66" t="s">
        <v>93</v>
      </c>
      <c r="L8" s="7" t="s">
        <v>97</v>
      </c>
      <c r="M8" s="9" t="s">
        <v>98</v>
      </c>
    </row>
    <row r="9" spans="1:13" ht="19.5" customHeight="1">
      <c r="A9" s="25">
        <v>10000000</v>
      </c>
      <c r="B9" s="72" t="s">
        <v>8</v>
      </c>
      <c r="C9" s="17" t="e">
        <f>+C10+C11+C12+C21+C25+C29+C32+C33+#REF!+#REF!+#REF!+#REF!+C30+C31</f>
        <v>#REF!</v>
      </c>
      <c r="D9" s="17">
        <f>D11+D13+D15+D19+D14</f>
        <v>9899.7</v>
      </c>
      <c r="E9" s="17">
        <f>E11+E13+E15+E19+E14</f>
        <v>0</v>
      </c>
      <c r="F9" s="17">
        <f>F11+F13+F15+F19+F14</f>
        <v>6289.1</v>
      </c>
      <c r="G9" s="17">
        <f>D9/12*9</f>
        <v>7424.775000000001</v>
      </c>
      <c r="H9" s="17">
        <f>H11+H13+H15+H19+H14</f>
        <v>6848.1</v>
      </c>
      <c r="I9" s="17">
        <f>I11+I13+I15+I19+I14</f>
        <v>6536</v>
      </c>
      <c r="J9" s="13">
        <f>I9/D9</f>
        <v>0.6602220269301089</v>
      </c>
      <c r="K9" s="67">
        <f>I9-H9</f>
        <v>-312.10000000000036</v>
      </c>
      <c r="L9" s="13">
        <f>I9/F9</f>
        <v>1.0392583994530218</v>
      </c>
      <c r="M9" s="13">
        <f>I9/G9</f>
        <v>0.8802960359068119</v>
      </c>
    </row>
    <row r="10" spans="1:15" ht="15.75" hidden="1">
      <c r="A10" s="14">
        <v>11010000</v>
      </c>
      <c r="B10" s="69" t="s">
        <v>9</v>
      </c>
      <c r="C10" s="26">
        <v>773.1</v>
      </c>
      <c r="D10" s="21"/>
      <c r="E10" s="27"/>
      <c r="F10" s="21"/>
      <c r="G10" s="17">
        <f aca="true" t="shared" si="0" ref="G10:G73">D10/12*9</f>
        <v>0</v>
      </c>
      <c r="H10" s="21"/>
      <c r="I10" s="21"/>
      <c r="J10" s="13" t="e">
        <f aca="true" t="shared" si="1" ref="J10:J77">I10/D10</f>
        <v>#DIV/0!</v>
      </c>
      <c r="K10" s="67">
        <f aca="true" t="shared" si="2" ref="K10:K73">I10-H10</f>
        <v>0</v>
      </c>
      <c r="L10" s="13" t="e">
        <f aca="true" t="shared" si="3" ref="L10:L77">I10/F10</f>
        <v>#DIV/0!</v>
      </c>
      <c r="M10" s="13" t="e">
        <f aca="true" t="shared" si="4" ref="M10:M77">I10/G10</f>
        <v>#DIV/0!</v>
      </c>
      <c r="O10" s="28"/>
    </row>
    <row r="11" spans="1:15" ht="47.25" customHeight="1" hidden="1">
      <c r="A11" s="14">
        <v>11020200</v>
      </c>
      <c r="B11" s="69" t="s">
        <v>10</v>
      </c>
      <c r="C11" s="26"/>
      <c r="D11" s="21"/>
      <c r="E11" s="27"/>
      <c r="F11" s="21"/>
      <c r="G11" s="17">
        <f t="shared" si="0"/>
        <v>0</v>
      </c>
      <c r="H11" s="21"/>
      <c r="I11" s="21"/>
      <c r="J11" s="13" t="e">
        <f t="shared" si="1"/>
        <v>#DIV/0!</v>
      </c>
      <c r="K11" s="67">
        <f t="shared" si="2"/>
        <v>0</v>
      </c>
      <c r="L11" s="13" t="e">
        <f t="shared" si="3"/>
        <v>#DIV/0!</v>
      </c>
      <c r="M11" s="13" t="e">
        <f t="shared" si="4"/>
        <v>#DIV/0!</v>
      </c>
      <c r="O11" s="28"/>
    </row>
    <row r="12" spans="1:15" ht="47.25" customHeight="1" hidden="1">
      <c r="A12" s="14">
        <v>13000000</v>
      </c>
      <c r="B12" s="73" t="s">
        <v>11</v>
      </c>
      <c r="C12" s="11">
        <f>SUM(C13:C20)</f>
        <v>320.9</v>
      </c>
      <c r="D12" s="12">
        <f>D13</f>
        <v>38.8</v>
      </c>
      <c r="E12" s="12">
        <f>E13</f>
        <v>0</v>
      </c>
      <c r="F12" s="12">
        <f>F13</f>
        <v>31</v>
      </c>
      <c r="G12" s="17">
        <f t="shared" si="0"/>
        <v>29.099999999999998</v>
      </c>
      <c r="H12" s="12"/>
      <c r="I12" s="12">
        <f>I13</f>
        <v>31</v>
      </c>
      <c r="J12" s="13">
        <f t="shared" si="1"/>
        <v>0.7989690721649485</v>
      </c>
      <c r="K12" s="67">
        <f t="shared" si="2"/>
        <v>31</v>
      </c>
      <c r="L12" s="13">
        <f t="shared" si="3"/>
        <v>1</v>
      </c>
      <c r="M12" s="13">
        <f t="shared" si="4"/>
        <v>1.0652920962199313</v>
      </c>
      <c r="O12" s="28"/>
    </row>
    <row r="13" spans="1:15" s="30" customFormat="1" ht="22.5" customHeight="1">
      <c r="A13" s="25">
        <v>13010200</v>
      </c>
      <c r="B13" s="74" t="s">
        <v>12</v>
      </c>
      <c r="C13" s="18">
        <v>36.5</v>
      </c>
      <c r="D13" s="29">
        <v>38.8</v>
      </c>
      <c r="E13" s="29"/>
      <c r="F13" s="29">
        <v>31</v>
      </c>
      <c r="G13" s="17">
        <f t="shared" si="0"/>
        <v>29.099999999999998</v>
      </c>
      <c r="H13" s="29">
        <v>38.8</v>
      </c>
      <c r="I13" s="29">
        <v>31</v>
      </c>
      <c r="J13" s="13">
        <f t="shared" si="1"/>
        <v>0.7989690721649485</v>
      </c>
      <c r="K13" s="67">
        <f t="shared" si="2"/>
        <v>-7.799999999999997</v>
      </c>
      <c r="L13" s="13">
        <f t="shared" si="3"/>
        <v>1</v>
      </c>
      <c r="M13" s="13">
        <f t="shared" si="4"/>
        <v>1.0652920962199313</v>
      </c>
      <c r="O13" s="31"/>
    </row>
    <row r="14" spans="1:15" ht="18.75" customHeight="1">
      <c r="A14" s="14">
        <v>13030100</v>
      </c>
      <c r="B14" s="75" t="s">
        <v>87</v>
      </c>
      <c r="C14" s="15"/>
      <c r="D14" s="16"/>
      <c r="E14" s="16"/>
      <c r="F14" s="16"/>
      <c r="G14" s="17">
        <f t="shared" si="0"/>
        <v>0</v>
      </c>
      <c r="H14" s="16">
        <v>0.1</v>
      </c>
      <c r="I14" s="16">
        <v>0.1</v>
      </c>
      <c r="J14" s="13" t="e">
        <f aca="true" t="shared" si="5" ref="J14:J25">I14/D14</f>
        <v>#DIV/0!</v>
      </c>
      <c r="K14" s="67">
        <f t="shared" si="2"/>
        <v>0</v>
      </c>
      <c r="L14" s="13" t="e">
        <f aca="true" t="shared" si="6" ref="L14:L25">I14/F14</f>
        <v>#DIV/0!</v>
      </c>
      <c r="M14" s="13" t="e">
        <f aca="true" t="shared" si="7" ref="M14:M25">I14/G14</f>
        <v>#DIV/0!</v>
      </c>
      <c r="O14" s="28"/>
    </row>
    <row r="15" spans="1:15" ht="21" customHeight="1">
      <c r="A15" s="25">
        <v>14000000</v>
      </c>
      <c r="B15" s="74" t="s">
        <v>72</v>
      </c>
      <c r="C15" s="18"/>
      <c r="D15" s="29">
        <f>D16+D17+D18</f>
        <v>1755</v>
      </c>
      <c r="E15" s="29">
        <f>E16+E17+E18</f>
        <v>0</v>
      </c>
      <c r="F15" s="29">
        <f>F16+F17+F18</f>
        <v>1272.1</v>
      </c>
      <c r="G15" s="17">
        <f t="shared" si="0"/>
        <v>1316.25</v>
      </c>
      <c r="H15" s="29">
        <f>H16+H17+H18</f>
        <v>1353.8000000000002</v>
      </c>
      <c r="I15" s="29">
        <f>I16+I17+I18</f>
        <v>1323.3999999999999</v>
      </c>
      <c r="J15" s="13">
        <f t="shared" si="5"/>
        <v>0.754074074074074</v>
      </c>
      <c r="K15" s="67">
        <f t="shared" si="2"/>
        <v>-30.40000000000032</v>
      </c>
      <c r="L15" s="13">
        <f t="shared" si="6"/>
        <v>1.0403270183161701</v>
      </c>
      <c r="M15" s="13">
        <f t="shared" si="7"/>
        <v>1.005432098765432</v>
      </c>
      <c r="O15" s="28"/>
    </row>
    <row r="16" spans="1:15" s="30" customFormat="1" ht="19.5" customHeight="1">
      <c r="A16" s="14">
        <v>14020000</v>
      </c>
      <c r="B16" s="75" t="s">
        <v>72</v>
      </c>
      <c r="C16" s="15"/>
      <c r="D16" s="16">
        <v>220</v>
      </c>
      <c r="E16" s="16"/>
      <c r="F16" s="16">
        <v>151.8</v>
      </c>
      <c r="G16" s="17">
        <f t="shared" si="0"/>
        <v>165</v>
      </c>
      <c r="H16" s="16">
        <v>169.8</v>
      </c>
      <c r="I16" s="16">
        <v>159.3</v>
      </c>
      <c r="J16" s="13">
        <f t="shared" si="5"/>
        <v>0.7240909090909091</v>
      </c>
      <c r="K16" s="67">
        <f t="shared" si="2"/>
        <v>-10.5</v>
      </c>
      <c r="L16" s="13">
        <f t="shared" si="6"/>
        <v>1.0494071146245059</v>
      </c>
      <c r="M16" s="13">
        <f t="shared" si="7"/>
        <v>0.9654545454545456</v>
      </c>
      <c r="O16" s="31"/>
    </row>
    <row r="17" spans="1:15" s="30" customFormat="1" ht="19.5" customHeight="1">
      <c r="A17" s="14">
        <v>14030000</v>
      </c>
      <c r="B17" s="75" t="s">
        <v>72</v>
      </c>
      <c r="C17" s="15"/>
      <c r="D17" s="16">
        <v>910</v>
      </c>
      <c r="E17" s="16"/>
      <c r="F17" s="16">
        <v>533.5</v>
      </c>
      <c r="G17" s="17">
        <f t="shared" si="0"/>
        <v>682.5</v>
      </c>
      <c r="H17" s="16">
        <v>718.4</v>
      </c>
      <c r="I17" s="16">
        <v>557.8</v>
      </c>
      <c r="J17" s="13">
        <f t="shared" si="5"/>
        <v>0.6129670329670329</v>
      </c>
      <c r="K17" s="67">
        <f t="shared" si="2"/>
        <v>-160.60000000000002</v>
      </c>
      <c r="L17" s="13">
        <f t="shared" si="6"/>
        <v>1.0455482661668227</v>
      </c>
      <c r="M17" s="13">
        <f t="shared" si="7"/>
        <v>0.8172893772893772</v>
      </c>
      <c r="O17" s="31"/>
    </row>
    <row r="18" spans="1:15" s="30" customFormat="1" ht="19.5" customHeight="1">
      <c r="A18" s="14">
        <v>14040000</v>
      </c>
      <c r="B18" s="75" t="s">
        <v>72</v>
      </c>
      <c r="C18" s="15"/>
      <c r="D18" s="16">
        <v>625</v>
      </c>
      <c r="E18" s="16"/>
      <c r="F18" s="16">
        <v>586.8</v>
      </c>
      <c r="G18" s="17">
        <f t="shared" si="0"/>
        <v>468.75</v>
      </c>
      <c r="H18" s="16">
        <v>465.6</v>
      </c>
      <c r="I18" s="16">
        <v>606.3</v>
      </c>
      <c r="J18" s="13">
        <f t="shared" si="5"/>
        <v>0.9700799999999999</v>
      </c>
      <c r="K18" s="67">
        <f t="shared" si="2"/>
        <v>140.69999999999993</v>
      </c>
      <c r="L18" s="13">
        <f t="shared" si="6"/>
        <v>1.0332310838445808</v>
      </c>
      <c r="M18" s="13">
        <f t="shared" si="7"/>
        <v>1.29344</v>
      </c>
      <c r="O18" s="31"/>
    </row>
    <row r="19" spans="1:15" s="30" customFormat="1" ht="22.5" customHeight="1">
      <c r="A19" s="25">
        <v>18000000</v>
      </c>
      <c r="B19" s="74" t="s">
        <v>74</v>
      </c>
      <c r="C19" s="18"/>
      <c r="D19" s="19">
        <f>D20+D26</f>
        <v>8105.900000000001</v>
      </c>
      <c r="E19" s="19">
        <f>E20+E26</f>
        <v>0</v>
      </c>
      <c r="F19" s="19">
        <f>F20+F26</f>
        <v>4986</v>
      </c>
      <c r="G19" s="17">
        <f t="shared" si="0"/>
        <v>6079.425</v>
      </c>
      <c r="H19" s="19">
        <f>H20+H26</f>
        <v>5455.4</v>
      </c>
      <c r="I19" s="19">
        <f>I20+I26</f>
        <v>5181.5</v>
      </c>
      <c r="J19" s="13">
        <f t="shared" si="5"/>
        <v>0.639225749145684</v>
      </c>
      <c r="K19" s="67">
        <f t="shared" si="2"/>
        <v>-273.89999999999964</v>
      </c>
      <c r="L19" s="13">
        <f t="shared" si="6"/>
        <v>1.0392097874047332</v>
      </c>
      <c r="M19" s="13">
        <f t="shared" si="7"/>
        <v>0.852300998860912</v>
      </c>
      <c r="O19" s="31"/>
    </row>
    <row r="20" spans="1:20" ht="22.5" customHeight="1">
      <c r="A20" s="25">
        <v>18010000</v>
      </c>
      <c r="B20" s="74" t="s">
        <v>70</v>
      </c>
      <c r="C20" s="18">
        <v>284.4</v>
      </c>
      <c r="D20" s="29">
        <f>D22+D23+D24</f>
        <v>3529.3</v>
      </c>
      <c r="E20" s="29">
        <f>E22+E23+E24</f>
        <v>0</v>
      </c>
      <c r="F20" s="29">
        <f>F22+F23+F24</f>
        <v>2510</v>
      </c>
      <c r="G20" s="17">
        <f t="shared" si="0"/>
        <v>2646.9750000000004</v>
      </c>
      <c r="H20" s="29">
        <f>H22+H23+H24</f>
        <v>2863.3</v>
      </c>
      <c r="I20" s="29">
        <f>I22+I23+I24</f>
        <v>2692.4</v>
      </c>
      <c r="J20" s="13">
        <f t="shared" si="5"/>
        <v>0.7628708242427676</v>
      </c>
      <c r="K20" s="67">
        <f t="shared" si="2"/>
        <v>-170.9000000000001</v>
      </c>
      <c r="L20" s="13">
        <f t="shared" si="6"/>
        <v>1.0726693227091635</v>
      </c>
      <c r="M20" s="13">
        <f t="shared" si="7"/>
        <v>1.0171610989903568</v>
      </c>
      <c r="O20" s="28" t="s">
        <v>89</v>
      </c>
      <c r="T20" s="5" t="s">
        <v>92</v>
      </c>
    </row>
    <row r="21" spans="1:15" ht="15.75" customHeight="1" hidden="1">
      <c r="A21" s="14">
        <v>14060100</v>
      </c>
      <c r="B21" s="76" t="s">
        <v>13</v>
      </c>
      <c r="C21" s="26"/>
      <c r="D21" s="27"/>
      <c r="E21" s="27"/>
      <c r="F21" s="27"/>
      <c r="G21" s="17">
        <f t="shared" si="0"/>
        <v>0</v>
      </c>
      <c r="H21" s="27"/>
      <c r="I21" s="27"/>
      <c r="J21" s="13" t="e">
        <f t="shared" si="5"/>
        <v>#DIV/0!</v>
      </c>
      <c r="K21" s="67">
        <f t="shared" si="2"/>
        <v>0</v>
      </c>
      <c r="L21" s="13" t="e">
        <f t="shared" si="6"/>
        <v>#DIV/0!</v>
      </c>
      <c r="M21" s="13" t="e">
        <f t="shared" si="7"/>
        <v>#DIV/0!</v>
      </c>
      <c r="O21" s="28"/>
    </row>
    <row r="22" spans="1:23" ht="18" customHeight="1">
      <c r="A22" s="14">
        <v>18010000</v>
      </c>
      <c r="B22" s="75" t="s">
        <v>76</v>
      </c>
      <c r="C22" s="26"/>
      <c r="D22" s="21">
        <f>O23+O24+O25+O26</f>
        <v>519.3</v>
      </c>
      <c r="E22" s="21"/>
      <c r="F22" s="21">
        <f>P23+P24+P25+P26</f>
        <v>465.90000000000003</v>
      </c>
      <c r="G22" s="17">
        <f t="shared" si="0"/>
        <v>389.47499999999997</v>
      </c>
      <c r="H22" s="21">
        <f>Q23+Q24+Q25+Q26</f>
        <v>382.20000000000005</v>
      </c>
      <c r="I22" s="21">
        <f>R23+R24+R25+R26</f>
        <v>492</v>
      </c>
      <c r="J22" s="13">
        <f t="shared" si="5"/>
        <v>0.9474292316580012</v>
      </c>
      <c r="K22" s="67">
        <f t="shared" si="2"/>
        <v>109.79999999999995</v>
      </c>
      <c r="L22" s="13">
        <f t="shared" si="6"/>
        <v>1.0560206052801029</v>
      </c>
      <c r="M22" s="13">
        <f t="shared" si="7"/>
        <v>1.2632389755440017</v>
      </c>
      <c r="O22" s="63" t="s">
        <v>90</v>
      </c>
      <c r="P22" s="64" t="s">
        <v>91</v>
      </c>
      <c r="Q22" s="64">
        <v>2019</v>
      </c>
      <c r="R22" s="64">
        <v>2020</v>
      </c>
      <c r="S22" s="64"/>
      <c r="T22" s="63" t="s">
        <v>90</v>
      </c>
      <c r="U22" s="64" t="s">
        <v>91</v>
      </c>
      <c r="V22" s="64">
        <v>2019</v>
      </c>
      <c r="W22" s="64">
        <v>2020</v>
      </c>
    </row>
    <row r="23" spans="1:23" ht="18" customHeight="1">
      <c r="A23" s="14">
        <v>18010000</v>
      </c>
      <c r="B23" s="75" t="s">
        <v>1</v>
      </c>
      <c r="C23" s="26"/>
      <c r="D23" s="21">
        <f>T23+T24+T25+T26</f>
        <v>3010</v>
      </c>
      <c r="E23" s="21"/>
      <c r="F23" s="21">
        <f>U23+U24+U25+U26</f>
        <v>2044.1</v>
      </c>
      <c r="G23" s="17">
        <f t="shared" si="0"/>
        <v>2257.5</v>
      </c>
      <c r="H23" s="21">
        <f>V23+V24+V25+V26</f>
        <v>2462.4</v>
      </c>
      <c r="I23" s="21">
        <f>W23+W24+W25+W26</f>
        <v>2200.4</v>
      </c>
      <c r="J23" s="13">
        <f t="shared" si="5"/>
        <v>0.7310299003322259</v>
      </c>
      <c r="K23" s="67">
        <f t="shared" si="2"/>
        <v>-262</v>
      </c>
      <c r="L23" s="13">
        <f t="shared" si="6"/>
        <v>1.076463969473118</v>
      </c>
      <c r="M23" s="13">
        <f t="shared" si="7"/>
        <v>0.9747065337763012</v>
      </c>
      <c r="O23" s="63">
        <v>3.6</v>
      </c>
      <c r="P23" s="64">
        <v>2.9</v>
      </c>
      <c r="Q23" s="64">
        <v>2.7</v>
      </c>
      <c r="R23" s="64">
        <v>2.9</v>
      </c>
      <c r="S23" s="64"/>
      <c r="T23" s="64">
        <v>667</v>
      </c>
      <c r="U23" s="64">
        <v>482</v>
      </c>
      <c r="V23" s="64">
        <v>534.7</v>
      </c>
      <c r="W23" s="64">
        <v>531.9</v>
      </c>
    </row>
    <row r="24" spans="1:23" ht="17.25" customHeight="1">
      <c r="A24" s="14">
        <v>18011000</v>
      </c>
      <c r="B24" s="75" t="s">
        <v>84</v>
      </c>
      <c r="C24" s="26"/>
      <c r="D24" s="21"/>
      <c r="E24" s="21"/>
      <c r="F24" s="21"/>
      <c r="G24" s="17">
        <f t="shared" si="0"/>
        <v>0</v>
      </c>
      <c r="H24" s="21">
        <v>18.7</v>
      </c>
      <c r="I24" s="21"/>
      <c r="J24" s="13" t="e">
        <f t="shared" si="5"/>
        <v>#DIV/0!</v>
      </c>
      <c r="K24" s="67">
        <f t="shared" si="2"/>
        <v>-18.7</v>
      </c>
      <c r="L24" s="13" t="e">
        <f t="shared" si="6"/>
        <v>#DIV/0!</v>
      </c>
      <c r="M24" s="13" t="e">
        <f t="shared" si="7"/>
        <v>#DIV/0!</v>
      </c>
      <c r="O24" s="63">
        <v>110.9</v>
      </c>
      <c r="P24" s="64">
        <v>110.9</v>
      </c>
      <c r="Q24" s="64">
        <v>71.5</v>
      </c>
      <c r="R24" s="64">
        <v>112.8</v>
      </c>
      <c r="S24" s="64"/>
      <c r="T24" s="64">
        <v>1323</v>
      </c>
      <c r="U24" s="64">
        <v>795.3</v>
      </c>
      <c r="V24" s="64">
        <v>1007.6</v>
      </c>
      <c r="W24" s="64">
        <v>855</v>
      </c>
    </row>
    <row r="25" spans="1:23" ht="31.5" hidden="1">
      <c r="A25" s="14">
        <v>18040000</v>
      </c>
      <c r="B25" s="75" t="s">
        <v>73</v>
      </c>
      <c r="C25" s="15"/>
      <c r="D25" s="16">
        <v>0</v>
      </c>
      <c r="E25" s="27"/>
      <c r="F25" s="27">
        <v>0</v>
      </c>
      <c r="G25" s="17">
        <f t="shared" si="0"/>
        <v>0</v>
      </c>
      <c r="H25" s="21"/>
      <c r="I25" s="21"/>
      <c r="J25" s="13" t="e">
        <f t="shared" si="5"/>
        <v>#DIV/0!</v>
      </c>
      <c r="K25" s="67">
        <f t="shared" si="2"/>
        <v>0</v>
      </c>
      <c r="L25" s="13" t="e">
        <f t="shared" si="6"/>
        <v>#DIV/0!</v>
      </c>
      <c r="M25" s="13" t="e">
        <f t="shared" si="7"/>
        <v>#DIV/0!</v>
      </c>
      <c r="O25" s="63">
        <v>89.6</v>
      </c>
      <c r="P25" s="64">
        <v>56.5</v>
      </c>
      <c r="Q25" s="64">
        <v>68.2</v>
      </c>
      <c r="R25" s="64">
        <v>80.7</v>
      </c>
      <c r="S25" s="64"/>
      <c r="T25" s="64">
        <v>460</v>
      </c>
      <c r="U25" s="64">
        <v>406.7</v>
      </c>
      <c r="V25" s="64">
        <v>461.5</v>
      </c>
      <c r="W25" s="64">
        <v>438</v>
      </c>
    </row>
    <row r="26" spans="1:23" ht="21" customHeight="1">
      <c r="A26" s="25">
        <v>18050000</v>
      </c>
      <c r="B26" s="77" t="s">
        <v>39</v>
      </c>
      <c r="C26" s="18"/>
      <c r="D26" s="29">
        <f>D27+D28</f>
        <v>4576.6</v>
      </c>
      <c r="E26" s="29">
        <f>E27+E28</f>
        <v>0</v>
      </c>
      <c r="F26" s="29">
        <f>F27+F28</f>
        <v>2476</v>
      </c>
      <c r="G26" s="17">
        <f t="shared" si="0"/>
        <v>3432.4500000000003</v>
      </c>
      <c r="H26" s="29">
        <f>H27+H28</f>
        <v>2592.1</v>
      </c>
      <c r="I26" s="29">
        <f>I27+I28</f>
        <v>2489.1</v>
      </c>
      <c r="J26" s="13">
        <f>I26/D26</f>
        <v>0.5438753659922212</v>
      </c>
      <c r="K26" s="67">
        <f t="shared" si="2"/>
        <v>-103</v>
      </c>
      <c r="L26" s="13">
        <f>I26/F26</f>
        <v>1.0052907915993539</v>
      </c>
      <c r="M26" s="13">
        <f>I26/G26</f>
        <v>0.725167154656295</v>
      </c>
      <c r="O26" s="63">
        <v>315.2</v>
      </c>
      <c r="P26" s="64">
        <v>295.6</v>
      </c>
      <c r="Q26" s="64">
        <v>239.8</v>
      </c>
      <c r="R26" s="64">
        <v>295.6</v>
      </c>
      <c r="S26" s="64"/>
      <c r="T26" s="64">
        <v>560</v>
      </c>
      <c r="U26" s="64">
        <v>360.1</v>
      </c>
      <c r="V26" s="64">
        <v>458.6</v>
      </c>
      <c r="W26" s="64">
        <v>375.5</v>
      </c>
    </row>
    <row r="27" spans="1:23" ht="21" customHeight="1">
      <c r="A27" s="14">
        <v>18050000</v>
      </c>
      <c r="B27" s="78" t="s">
        <v>77</v>
      </c>
      <c r="C27" s="15"/>
      <c r="D27" s="16">
        <f>O28+O29</f>
        <v>3181.6</v>
      </c>
      <c r="E27" s="27"/>
      <c r="F27" s="21">
        <f>P28+P29</f>
        <v>1766.5</v>
      </c>
      <c r="G27" s="17">
        <f t="shared" si="0"/>
        <v>2386.2</v>
      </c>
      <c r="H27" s="21">
        <f>Q28+Q29</f>
        <v>1889.3</v>
      </c>
      <c r="I27" s="21">
        <f>R28+R29</f>
        <v>1779.6</v>
      </c>
      <c r="J27" s="13">
        <f>I27/D27</f>
        <v>0.5593412119688207</v>
      </c>
      <c r="K27" s="67">
        <f t="shared" si="2"/>
        <v>-109.70000000000005</v>
      </c>
      <c r="L27" s="13">
        <f>I27/F27</f>
        <v>1.0074157939428248</v>
      </c>
      <c r="M27" s="13">
        <f>I27/G27</f>
        <v>0.7457882826250943</v>
      </c>
      <c r="O27" s="63" t="s">
        <v>100</v>
      </c>
      <c r="P27" s="64"/>
      <c r="Q27" s="64"/>
      <c r="R27" s="64"/>
      <c r="S27" s="64"/>
      <c r="T27" s="64"/>
      <c r="U27" s="64"/>
      <c r="V27" s="64"/>
      <c r="W27" s="64"/>
    </row>
    <row r="28" spans="1:23" ht="18" customHeight="1">
      <c r="A28" s="14">
        <v>18050500</v>
      </c>
      <c r="B28" s="78" t="s">
        <v>78</v>
      </c>
      <c r="C28" s="15"/>
      <c r="D28" s="16">
        <v>1395</v>
      </c>
      <c r="E28" s="27"/>
      <c r="F28" s="21">
        <v>709.5</v>
      </c>
      <c r="G28" s="17">
        <f t="shared" si="0"/>
        <v>1046.25</v>
      </c>
      <c r="H28" s="21">
        <v>702.8</v>
      </c>
      <c r="I28" s="21">
        <v>709.5</v>
      </c>
      <c r="J28" s="13">
        <f>I28/D28</f>
        <v>0.5086021505376344</v>
      </c>
      <c r="K28" s="67">
        <f t="shared" si="2"/>
        <v>6.7000000000000455</v>
      </c>
      <c r="L28" s="13">
        <f>I28/F28</f>
        <v>1</v>
      </c>
      <c r="M28" s="13">
        <f>I28/G28</f>
        <v>0.6781362007168459</v>
      </c>
      <c r="O28" s="63">
        <v>93.5</v>
      </c>
      <c r="P28" s="64">
        <v>93.5</v>
      </c>
      <c r="Q28" s="64">
        <v>39.7</v>
      </c>
      <c r="R28" s="64">
        <v>96.6</v>
      </c>
      <c r="S28" s="64"/>
      <c r="T28" s="64"/>
      <c r="U28" s="64"/>
      <c r="V28" s="64"/>
      <c r="W28" s="64"/>
    </row>
    <row r="29" spans="1:23" ht="15.75" hidden="1">
      <c r="A29" s="25">
        <v>19010000</v>
      </c>
      <c r="B29" s="77" t="s">
        <v>41</v>
      </c>
      <c r="C29" s="62">
        <v>3</v>
      </c>
      <c r="D29" s="27">
        <v>0</v>
      </c>
      <c r="E29" s="27"/>
      <c r="F29" s="27">
        <v>0</v>
      </c>
      <c r="G29" s="17">
        <f t="shared" si="0"/>
        <v>0</v>
      </c>
      <c r="H29" s="27"/>
      <c r="I29" s="27">
        <v>0</v>
      </c>
      <c r="J29" s="13" t="e">
        <f aca="true" t="shared" si="8" ref="J29:J42">I29/D29</f>
        <v>#DIV/0!</v>
      </c>
      <c r="K29" s="67">
        <f t="shared" si="2"/>
        <v>0</v>
      </c>
      <c r="L29" s="13" t="e">
        <f aca="true" t="shared" si="9" ref="L29:L42">I29/F29</f>
        <v>#DIV/0!</v>
      </c>
      <c r="M29" s="13" t="e">
        <f aca="true" t="shared" si="10" ref="M29:M42">I29/G29</f>
        <v>#DIV/0!</v>
      </c>
      <c r="O29" s="63">
        <v>3088.1</v>
      </c>
      <c r="P29" s="64">
        <v>1673</v>
      </c>
      <c r="Q29" s="64">
        <v>1849.6</v>
      </c>
      <c r="R29" s="64">
        <v>1683</v>
      </c>
      <c r="S29" s="64"/>
      <c r="T29" s="64"/>
      <c r="U29" s="64"/>
      <c r="V29" s="64"/>
      <c r="W29" s="64"/>
    </row>
    <row r="30" spans="1:15" ht="15.75" hidden="1">
      <c r="A30" s="14"/>
      <c r="B30" s="75"/>
      <c r="C30" s="15"/>
      <c r="D30" s="16"/>
      <c r="E30" s="27"/>
      <c r="F30" s="27"/>
      <c r="G30" s="17">
        <f t="shared" si="0"/>
        <v>0</v>
      </c>
      <c r="H30" s="21"/>
      <c r="I30" s="27"/>
      <c r="J30" s="13" t="e">
        <f t="shared" si="8"/>
        <v>#DIV/0!</v>
      </c>
      <c r="K30" s="67">
        <f t="shared" si="2"/>
        <v>0</v>
      </c>
      <c r="L30" s="13" t="e">
        <f t="shared" si="9"/>
        <v>#DIV/0!</v>
      </c>
      <c r="M30" s="13" t="e">
        <f t="shared" si="10"/>
        <v>#DIV/0!</v>
      </c>
      <c r="O30" s="28"/>
    </row>
    <row r="31" spans="1:15" ht="15.75" hidden="1">
      <c r="A31" s="14"/>
      <c r="B31" s="76"/>
      <c r="C31" s="18"/>
      <c r="D31" s="29"/>
      <c r="E31" s="27"/>
      <c r="F31" s="27"/>
      <c r="G31" s="17">
        <f t="shared" si="0"/>
        <v>0</v>
      </c>
      <c r="H31" s="27"/>
      <c r="I31" s="27"/>
      <c r="J31" s="13" t="e">
        <f t="shared" si="8"/>
        <v>#DIV/0!</v>
      </c>
      <c r="K31" s="67">
        <f t="shared" si="2"/>
        <v>0</v>
      </c>
      <c r="L31" s="13" t="e">
        <f t="shared" si="9"/>
        <v>#DIV/0!</v>
      </c>
      <c r="M31" s="13" t="e">
        <f t="shared" si="10"/>
        <v>#DIV/0!</v>
      </c>
      <c r="O31" s="28"/>
    </row>
    <row r="32" spans="1:15" ht="3" customHeight="1" hidden="1">
      <c r="A32" s="14"/>
      <c r="B32" s="76"/>
      <c r="C32" s="15"/>
      <c r="D32" s="16"/>
      <c r="E32" s="27"/>
      <c r="F32" s="27"/>
      <c r="G32" s="17">
        <f t="shared" si="0"/>
        <v>0</v>
      </c>
      <c r="H32" s="27"/>
      <c r="I32" s="27"/>
      <c r="J32" s="13" t="e">
        <f t="shared" si="8"/>
        <v>#DIV/0!</v>
      </c>
      <c r="K32" s="67">
        <f t="shared" si="2"/>
        <v>0</v>
      </c>
      <c r="L32" s="13" t="e">
        <f t="shared" si="9"/>
        <v>#DIV/0!</v>
      </c>
      <c r="M32" s="13" t="e">
        <f t="shared" si="10"/>
        <v>#DIV/0!</v>
      </c>
      <c r="O32" s="28"/>
    </row>
    <row r="33" spans="1:15" ht="15.75" hidden="1">
      <c r="A33" s="14"/>
      <c r="B33" s="69"/>
      <c r="C33" s="20">
        <v>17.5</v>
      </c>
      <c r="D33" s="21"/>
      <c r="E33" s="21"/>
      <c r="F33" s="21"/>
      <c r="G33" s="17">
        <f t="shared" si="0"/>
        <v>0</v>
      </c>
      <c r="H33" s="21"/>
      <c r="I33" s="21"/>
      <c r="J33" s="13" t="e">
        <f t="shared" si="8"/>
        <v>#DIV/0!</v>
      </c>
      <c r="K33" s="67">
        <f t="shared" si="2"/>
        <v>0</v>
      </c>
      <c r="L33" s="13" t="e">
        <f t="shared" si="9"/>
        <v>#DIV/0!</v>
      </c>
      <c r="M33" s="13" t="e">
        <f t="shared" si="10"/>
        <v>#DIV/0!</v>
      </c>
      <c r="O33" s="28"/>
    </row>
    <row r="34" spans="1:15" ht="15.75">
      <c r="A34" s="25">
        <v>20000000</v>
      </c>
      <c r="B34" s="72" t="s">
        <v>14</v>
      </c>
      <c r="C34" s="33" t="e">
        <f>C35+C36+C39+#REF!+#REF!</f>
        <v>#VALUE!</v>
      </c>
      <c r="D34" s="17">
        <f>D38+D40+D42+D43+D44+D45+D46+D47</f>
        <v>390</v>
      </c>
      <c r="E34" s="17">
        <f>E38+E40+E42+E43+E44+E45+E46+E47</f>
        <v>0</v>
      </c>
      <c r="F34" s="17">
        <f>F38+F40+F42+F43+F44+F45+F46+F47</f>
        <v>272.79999999999995</v>
      </c>
      <c r="G34" s="17">
        <f t="shared" si="0"/>
        <v>292.5</v>
      </c>
      <c r="H34" s="17">
        <f>H38+H40+H42+H43+H44+H45+H46+H47</f>
        <v>296.2</v>
      </c>
      <c r="I34" s="17">
        <f>I38+I40+I42+I43+I44+I45+I46+I47</f>
        <v>284.8</v>
      </c>
      <c r="J34" s="13">
        <f t="shared" si="8"/>
        <v>0.7302564102564103</v>
      </c>
      <c r="K34" s="67">
        <f t="shared" si="2"/>
        <v>-11.399999999999977</v>
      </c>
      <c r="L34" s="13">
        <f t="shared" si="9"/>
        <v>1.0439882697947216</v>
      </c>
      <c r="M34" s="13">
        <f t="shared" si="10"/>
        <v>0.9736752136752137</v>
      </c>
      <c r="O34" s="28"/>
    </row>
    <row r="35" spans="1:15" ht="28.5" customHeight="1" hidden="1">
      <c r="A35" s="25">
        <v>21050000</v>
      </c>
      <c r="B35" s="76" t="s">
        <v>75</v>
      </c>
      <c r="C35" s="34"/>
      <c r="D35" s="35"/>
      <c r="E35" s="36">
        <v>1.1</v>
      </c>
      <c r="F35" s="36"/>
      <c r="G35" s="17">
        <f t="shared" si="0"/>
        <v>0</v>
      </c>
      <c r="H35" s="36"/>
      <c r="I35" s="36"/>
      <c r="J35" s="13" t="e">
        <f t="shared" si="8"/>
        <v>#DIV/0!</v>
      </c>
      <c r="K35" s="67">
        <f t="shared" si="2"/>
        <v>0</v>
      </c>
      <c r="L35" s="13" t="e">
        <f t="shared" si="9"/>
        <v>#DIV/0!</v>
      </c>
      <c r="M35" s="13" t="e">
        <f t="shared" si="10"/>
        <v>#DIV/0!</v>
      </c>
      <c r="O35" s="28"/>
    </row>
    <row r="36" spans="1:15" ht="14.25" customHeight="1" hidden="1">
      <c r="A36" s="14">
        <v>21080000</v>
      </c>
      <c r="B36" s="76" t="s">
        <v>15</v>
      </c>
      <c r="C36" s="34"/>
      <c r="D36" s="37"/>
      <c r="E36" s="38"/>
      <c r="F36" s="38"/>
      <c r="G36" s="17">
        <f t="shared" si="0"/>
        <v>0</v>
      </c>
      <c r="H36" s="38"/>
      <c r="I36" s="38"/>
      <c r="J36" s="13" t="e">
        <f t="shared" si="8"/>
        <v>#DIV/0!</v>
      </c>
      <c r="K36" s="67">
        <f t="shared" si="2"/>
        <v>0</v>
      </c>
      <c r="L36" s="13" t="e">
        <f t="shared" si="9"/>
        <v>#DIV/0!</v>
      </c>
      <c r="M36" s="13" t="e">
        <f t="shared" si="10"/>
        <v>#DIV/0!</v>
      </c>
      <c r="O36" s="28"/>
    </row>
    <row r="37" spans="1:15" ht="14.25" customHeight="1" hidden="1">
      <c r="A37" s="14">
        <v>21080500</v>
      </c>
      <c r="B37" s="76" t="s">
        <v>16</v>
      </c>
      <c r="C37" s="34"/>
      <c r="D37" s="35"/>
      <c r="E37" s="38"/>
      <c r="F37" s="38"/>
      <c r="G37" s="17">
        <f t="shared" si="0"/>
        <v>0</v>
      </c>
      <c r="H37" s="36"/>
      <c r="I37" s="36"/>
      <c r="J37" s="13" t="e">
        <f t="shared" si="8"/>
        <v>#DIV/0!</v>
      </c>
      <c r="K37" s="67">
        <f t="shared" si="2"/>
        <v>0</v>
      </c>
      <c r="L37" s="13" t="e">
        <f t="shared" si="9"/>
        <v>#DIV/0!</v>
      </c>
      <c r="M37" s="13" t="e">
        <f t="shared" si="10"/>
        <v>#DIV/0!</v>
      </c>
      <c r="O37" s="28"/>
    </row>
    <row r="38" spans="1:15" ht="18.75" customHeight="1">
      <c r="A38" s="14">
        <v>21081100</v>
      </c>
      <c r="B38" s="76" t="s">
        <v>17</v>
      </c>
      <c r="C38" s="34"/>
      <c r="D38" s="35">
        <v>0.8</v>
      </c>
      <c r="E38" s="38"/>
      <c r="F38" s="36">
        <v>0.8</v>
      </c>
      <c r="G38" s="17">
        <f t="shared" si="0"/>
        <v>0.6</v>
      </c>
      <c r="H38" s="36"/>
      <c r="I38" s="36">
        <v>1.1</v>
      </c>
      <c r="J38" s="13">
        <f t="shared" si="8"/>
        <v>1.375</v>
      </c>
      <c r="K38" s="67">
        <f t="shared" si="2"/>
        <v>1.1</v>
      </c>
      <c r="L38" s="13">
        <f t="shared" si="9"/>
        <v>1.375</v>
      </c>
      <c r="M38" s="13">
        <f t="shared" si="10"/>
        <v>1.8333333333333335</v>
      </c>
      <c r="O38" s="28"/>
    </row>
    <row r="39" spans="1:15" ht="94.5" hidden="1">
      <c r="A39" s="14">
        <v>21050000</v>
      </c>
      <c r="B39" s="69" t="s">
        <v>18</v>
      </c>
      <c r="C39" s="32" t="s">
        <v>18</v>
      </c>
      <c r="D39" s="39"/>
      <c r="E39" s="40">
        <f>SUM(E40:E45)</f>
        <v>0</v>
      </c>
      <c r="F39" s="40"/>
      <c r="G39" s="17">
        <f t="shared" si="0"/>
        <v>0</v>
      </c>
      <c r="H39" s="39"/>
      <c r="I39" s="39"/>
      <c r="J39" s="13" t="e">
        <f t="shared" si="8"/>
        <v>#DIV/0!</v>
      </c>
      <c r="K39" s="67">
        <f t="shared" si="2"/>
        <v>0</v>
      </c>
      <c r="L39" s="13" t="e">
        <f t="shared" si="9"/>
        <v>#DIV/0!</v>
      </c>
      <c r="M39" s="13" t="e">
        <f t="shared" si="10"/>
        <v>#DIV/0!</v>
      </c>
      <c r="O39" s="28"/>
    </row>
    <row r="40" spans="1:15" ht="20.25" customHeight="1">
      <c r="A40" s="14">
        <v>21081500</v>
      </c>
      <c r="B40" s="75" t="s">
        <v>85</v>
      </c>
      <c r="C40" s="34"/>
      <c r="D40" s="35">
        <v>6.8</v>
      </c>
      <c r="E40" s="38"/>
      <c r="F40" s="36">
        <v>6.8</v>
      </c>
      <c r="G40" s="17">
        <f t="shared" si="0"/>
        <v>5.1</v>
      </c>
      <c r="H40" s="36">
        <v>20</v>
      </c>
      <c r="I40" s="36">
        <v>6.8</v>
      </c>
      <c r="J40" s="13">
        <f t="shared" si="8"/>
        <v>1</v>
      </c>
      <c r="K40" s="67">
        <f t="shared" si="2"/>
        <v>-13.2</v>
      </c>
      <c r="L40" s="13">
        <f t="shared" si="9"/>
        <v>1</v>
      </c>
      <c r="M40" s="13">
        <f t="shared" si="10"/>
        <v>1.3333333333333335</v>
      </c>
      <c r="O40" s="28"/>
    </row>
    <row r="41" spans="1:15" ht="15.75" hidden="1">
      <c r="A41" s="14"/>
      <c r="B41" s="74"/>
      <c r="C41" s="34"/>
      <c r="D41" s="35"/>
      <c r="E41" s="38"/>
      <c r="F41" s="38"/>
      <c r="G41" s="17">
        <f t="shared" si="0"/>
        <v>0</v>
      </c>
      <c r="H41" s="36"/>
      <c r="I41" s="38"/>
      <c r="J41" s="13" t="e">
        <f t="shared" si="8"/>
        <v>#DIV/0!</v>
      </c>
      <c r="K41" s="67">
        <f t="shared" si="2"/>
        <v>0</v>
      </c>
      <c r="L41" s="13" t="e">
        <f t="shared" si="9"/>
        <v>#DIV/0!</v>
      </c>
      <c r="M41" s="13" t="e">
        <f t="shared" si="10"/>
        <v>#DIV/0!</v>
      </c>
      <c r="O41" s="28"/>
    </row>
    <row r="42" spans="1:15" ht="19.5" customHeight="1">
      <c r="A42" s="14">
        <v>22012500</v>
      </c>
      <c r="B42" s="75" t="s">
        <v>71</v>
      </c>
      <c r="C42" s="34"/>
      <c r="D42" s="35">
        <v>300</v>
      </c>
      <c r="E42" s="38"/>
      <c r="F42" s="36">
        <v>204</v>
      </c>
      <c r="G42" s="17">
        <f t="shared" si="0"/>
        <v>225</v>
      </c>
      <c r="H42" s="36">
        <v>236.6</v>
      </c>
      <c r="I42" s="36">
        <v>208.1</v>
      </c>
      <c r="J42" s="13">
        <f t="shared" si="8"/>
        <v>0.6936666666666667</v>
      </c>
      <c r="K42" s="67">
        <f t="shared" si="2"/>
        <v>-28.5</v>
      </c>
      <c r="L42" s="13">
        <f t="shared" si="9"/>
        <v>1.0200980392156862</v>
      </c>
      <c r="M42" s="13">
        <f t="shared" si="10"/>
        <v>0.9248888888888889</v>
      </c>
      <c r="O42" s="28"/>
    </row>
    <row r="43" spans="1:15" ht="16.5" customHeight="1">
      <c r="A43" s="14">
        <v>22012600</v>
      </c>
      <c r="B43" s="69" t="s">
        <v>83</v>
      </c>
      <c r="C43" s="15">
        <v>4.8</v>
      </c>
      <c r="D43" s="16">
        <v>27</v>
      </c>
      <c r="E43" s="16"/>
      <c r="F43" s="16">
        <v>27</v>
      </c>
      <c r="G43" s="17">
        <f t="shared" si="0"/>
        <v>20.25</v>
      </c>
      <c r="H43" s="36"/>
      <c r="I43" s="16">
        <v>36.2</v>
      </c>
      <c r="J43" s="13">
        <f t="shared" si="1"/>
        <v>1.3407407407407408</v>
      </c>
      <c r="K43" s="67">
        <f t="shared" si="2"/>
        <v>36.2</v>
      </c>
      <c r="L43" s="13">
        <f t="shared" si="3"/>
        <v>1.3407407407407408</v>
      </c>
      <c r="M43" s="13">
        <f t="shared" si="4"/>
        <v>1.7876543209876545</v>
      </c>
      <c r="O43" s="28"/>
    </row>
    <row r="44" spans="1:15" ht="18" customHeight="1">
      <c r="A44" s="14">
        <v>22080400</v>
      </c>
      <c r="B44" s="69" t="s">
        <v>19</v>
      </c>
      <c r="C44" s="15">
        <v>4.8</v>
      </c>
      <c r="D44" s="16">
        <v>23.2</v>
      </c>
      <c r="E44" s="16"/>
      <c r="F44" s="16">
        <v>11.7</v>
      </c>
      <c r="G44" s="17">
        <f t="shared" si="0"/>
        <v>17.4</v>
      </c>
      <c r="H44" s="36">
        <v>17.2</v>
      </c>
      <c r="I44" s="16">
        <v>10</v>
      </c>
      <c r="J44" s="13">
        <f>I44/D44</f>
        <v>0.4310344827586207</v>
      </c>
      <c r="K44" s="67">
        <f t="shared" si="2"/>
        <v>-7.199999999999999</v>
      </c>
      <c r="L44" s="13">
        <f>I44/F44</f>
        <v>0.8547008547008548</v>
      </c>
      <c r="M44" s="13">
        <f>I44/G44</f>
        <v>0.574712643678161</v>
      </c>
      <c r="O44" s="28"/>
    </row>
    <row r="45" spans="1:15" ht="18" customHeight="1">
      <c r="A45" s="14">
        <v>22090000</v>
      </c>
      <c r="B45" s="69" t="s">
        <v>20</v>
      </c>
      <c r="C45" s="15">
        <v>61</v>
      </c>
      <c r="D45" s="16">
        <v>7.2</v>
      </c>
      <c r="E45" s="16"/>
      <c r="F45" s="16">
        <v>3.2</v>
      </c>
      <c r="G45" s="17">
        <f t="shared" si="0"/>
        <v>5.3999999999999995</v>
      </c>
      <c r="H45" s="36">
        <v>2.4</v>
      </c>
      <c r="I45" s="16">
        <v>3.3</v>
      </c>
      <c r="J45" s="13">
        <f t="shared" si="1"/>
        <v>0.4583333333333333</v>
      </c>
      <c r="K45" s="67">
        <f t="shared" si="2"/>
        <v>0.8999999999999999</v>
      </c>
      <c r="L45" s="13">
        <f t="shared" si="3"/>
        <v>1.0312499999999998</v>
      </c>
      <c r="M45" s="13">
        <f t="shared" si="4"/>
        <v>0.6111111111111112</v>
      </c>
      <c r="O45" s="28"/>
    </row>
    <row r="46" spans="1:15" ht="18" customHeight="1">
      <c r="A46" s="14">
        <v>24060300</v>
      </c>
      <c r="B46" s="69" t="s">
        <v>16</v>
      </c>
      <c r="C46" s="15">
        <v>0.3</v>
      </c>
      <c r="D46" s="16">
        <v>25</v>
      </c>
      <c r="E46" s="16"/>
      <c r="F46" s="16">
        <v>19.3</v>
      </c>
      <c r="G46" s="17">
        <f t="shared" si="0"/>
        <v>18.75</v>
      </c>
      <c r="H46" s="36">
        <v>20</v>
      </c>
      <c r="I46" s="16">
        <v>19.3</v>
      </c>
      <c r="J46" s="13">
        <f t="shared" si="1"/>
        <v>0.772</v>
      </c>
      <c r="K46" s="67">
        <f t="shared" si="2"/>
        <v>-0.6999999999999993</v>
      </c>
      <c r="L46" s="13">
        <f t="shared" si="3"/>
        <v>1</v>
      </c>
      <c r="M46" s="13">
        <f t="shared" si="4"/>
        <v>1.0293333333333334</v>
      </c>
      <c r="O46" s="28"/>
    </row>
    <row r="47" spans="1:15" ht="31.5" hidden="1">
      <c r="A47" s="14">
        <v>21080900</v>
      </c>
      <c r="B47" s="69" t="s">
        <v>21</v>
      </c>
      <c r="C47" s="15"/>
      <c r="D47" s="16"/>
      <c r="E47" s="16"/>
      <c r="F47" s="16"/>
      <c r="G47" s="17">
        <f t="shared" si="0"/>
        <v>0</v>
      </c>
      <c r="H47" s="36"/>
      <c r="I47" s="16"/>
      <c r="J47" s="13" t="e">
        <f t="shared" si="1"/>
        <v>#DIV/0!</v>
      </c>
      <c r="K47" s="67">
        <f t="shared" si="2"/>
        <v>0</v>
      </c>
      <c r="L47" s="13" t="e">
        <f t="shared" si="3"/>
        <v>#DIV/0!</v>
      </c>
      <c r="M47" s="13" t="e">
        <f t="shared" si="4"/>
        <v>#DIV/0!</v>
      </c>
      <c r="O47" s="28"/>
    </row>
    <row r="48" spans="1:15" s="30" customFormat="1" ht="31.5" hidden="1">
      <c r="A48" s="25">
        <v>31010200</v>
      </c>
      <c r="B48" s="76" t="s">
        <v>79</v>
      </c>
      <c r="C48" s="18"/>
      <c r="D48" s="29"/>
      <c r="E48" s="29"/>
      <c r="F48" s="29"/>
      <c r="G48" s="17">
        <f t="shared" si="0"/>
        <v>0</v>
      </c>
      <c r="H48" s="38"/>
      <c r="I48" s="29"/>
      <c r="J48" s="13" t="e">
        <f t="shared" si="1"/>
        <v>#DIV/0!</v>
      </c>
      <c r="K48" s="67">
        <f t="shared" si="2"/>
        <v>0</v>
      </c>
      <c r="L48" s="13" t="e">
        <f t="shared" si="3"/>
        <v>#DIV/0!</v>
      </c>
      <c r="M48" s="13" t="e">
        <f t="shared" si="4"/>
        <v>#DIV/0!</v>
      </c>
      <c r="O48" s="31"/>
    </row>
    <row r="49" spans="1:15" ht="15.75" hidden="1">
      <c r="A49" s="25"/>
      <c r="B49" s="76"/>
      <c r="C49" s="15">
        <v>0.3</v>
      </c>
      <c r="D49" s="16">
        <v>0</v>
      </c>
      <c r="E49" s="16"/>
      <c r="F49" s="16">
        <v>0</v>
      </c>
      <c r="G49" s="17">
        <f t="shared" si="0"/>
        <v>0</v>
      </c>
      <c r="H49" s="36"/>
      <c r="I49" s="16">
        <v>0</v>
      </c>
      <c r="J49" s="13" t="e">
        <f t="shared" si="1"/>
        <v>#DIV/0!</v>
      </c>
      <c r="K49" s="67">
        <f t="shared" si="2"/>
        <v>0</v>
      </c>
      <c r="L49" s="13" t="e">
        <f t="shared" si="3"/>
        <v>#DIV/0!</v>
      </c>
      <c r="M49" s="13" t="e">
        <f t="shared" si="4"/>
        <v>#DIV/0!</v>
      </c>
      <c r="O49" s="28"/>
    </row>
    <row r="50" spans="1:15" s="41" customFormat="1" ht="47.25">
      <c r="A50" s="10">
        <v>900101</v>
      </c>
      <c r="B50" s="79" t="s">
        <v>81</v>
      </c>
      <c r="C50" s="17" t="e">
        <f>+C34+C9</f>
        <v>#VALUE!</v>
      </c>
      <c r="D50" s="17">
        <f>D9+D34+D48</f>
        <v>10289.7</v>
      </c>
      <c r="E50" s="17">
        <f>E9+E34+E48</f>
        <v>0</v>
      </c>
      <c r="F50" s="17">
        <f>F9+F34+F48</f>
        <v>6561.900000000001</v>
      </c>
      <c r="G50" s="17">
        <f t="shared" si="0"/>
        <v>7717.275000000001</v>
      </c>
      <c r="H50" s="17">
        <f>H9+H34+H48</f>
        <v>7144.3</v>
      </c>
      <c r="I50" s="17">
        <f>I9+I34+I48</f>
        <v>6820.8</v>
      </c>
      <c r="J50" s="13">
        <f t="shared" si="1"/>
        <v>0.6628764687017114</v>
      </c>
      <c r="K50" s="67">
        <f t="shared" si="2"/>
        <v>-323.5</v>
      </c>
      <c r="L50" s="13">
        <f t="shared" si="3"/>
        <v>1.0394550358889956</v>
      </c>
      <c r="M50" s="13">
        <f t="shared" si="4"/>
        <v>0.8838352916022818</v>
      </c>
      <c r="O50" s="42"/>
    </row>
    <row r="51" spans="1:15" ht="21.75" customHeight="1">
      <c r="A51" s="25">
        <v>40000000</v>
      </c>
      <c r="B51" s="72" t="s">
        <v>22</v>
      </c>
      <c r="C51" s="11" t="e">
        <f>+#REF!</f>
        <v>#REF!</v>
      </c>
      <c r="D51" s="12">
        <f>D52+D63</f>
        <v>5704.3</v>
      </c>
      <c r="E51" s="12">
        <f>E52+E63</f>
        <v>0</v>
      </c>
      <c r="F51" s="12">
        <f>F52+F63</f>
        <v>4053.5</v>
      </c>
      <c r="G51" s="17">
        <f t="shared" si="0"/>
        <v>4278.225</v>
      </c>
      <c r="H51" s="12">
        <f>H52+H63</f>
        <v>3939.3</v>
      </c>
      <c r="I51" s="12">
        <f>I52+I63</f>
        <v>3743.6</v>
      </c>
      <c r="J51" s="13">
        <f t="shared" si="1"/>
        <v>0.6562768437845135</v>
      </c>
      <c r="K51" s="67">
        <f t="shared" si="2"/>
        <v>-195.70000000000027</v>
      </c>
      <c r="L51" s="13">
        <f t="shared" si="3"/>
        <v>0.9235475514987048</v>
      </c>
      <c r="M51" s="13">
        <f t="shared" si="4"/>
        <v>0.8750357917126845</v>
      </c>
      <c r="O51" s="28"/>
    </row>
    <row r="52" spans="1:15" ht="15.75" hidden="1">
      <c r="A52" s="14">
        <v>41020000</v>
      </c>
      <c r="B52" s="73" t="s">
        <v>23</v>
      </c>
      <c r="C52" s="43"/>
      <c r="D52" s="44">
        <f>D53+D62+D58+D59+D57+D61</f>
        <v>0</v>
      </c>
      <c r="E52" s="44">
        <f>E53+E62+E58+E59+E57+E61</f>
        <v>0</v>
      </c>
      <c r="F52" s="44">
        <f>F53+F62+F58+F59+F57+F61</f>
        <v>0</v>
      </c>
      <c r="G52" s="17">
        <f t="shared" si="0"/>
        <v>0</v>
      </c>
      <c r="H52" s="44">
        <f>H53+H62+H58+H59+H57+H61</f>
        <v>0</v>
      </c>
      <c r="I52" s="44">
        <f>I53+I62+I58+I59+I57+I61</f>
        <v>0</v>
      </c>
      <c r="J52" s="13" t="e">
        <f t="shared" si="1"/>
        <v>#DIV/0!</v>
      </c>
      <c r="K52" s="67">
        <f t="shared" si="2"/>
        <v>0</v>
      </c>
      <c r="L52" s="13" t="e">
        <f t="shared" si="3"/>
        <v>#DIV/0!</v>
      </c>
      <c r="M52" s="13" t="e">
        <f t="shared" si="4"/>
        <v>#DIV/0!</v>
      </c>
      <c r="O52" s="28"/>
    </row>
    <row r="53" spans="1:15" ht="44.25" customHeight="1" hidden="1">
      <c r="A53" s="14">
        <v>41020300</v>
      </c>
      <c r="B53" s="76" t="s">
        <v>24</v>
      </c>
      <c r="C53" s="45">
        <v>290.7</v>
      </c>
      <c r="D53" s="46"/>
      <c r="E53" s="16"/>
      <c r="F53" s="16"/>
      <c r="G53" s="17">
        <f t="shared" si="0"/>
        <v>0</v>
      </c>
      <c r="H53" s="16"/>
      <c r="I53" s="16"/>
      <c r="J53" s="13" t="e">
        <f t="shared" si="1"/>
        <v>#DIV/0!</v>
      </c>
      <c r="K53" s="67">
        <f t="shared" si="2"/>
        <v>0</v>
      </c>
      <c r="L53" s="13" t="e">
        <f t="shared" si="3"/>
        <v>#DIV/0!</v>
      </c>
      <c r="M53" s="13" t="e">
        <f t="shared" si="4"/>
        <v>#DIV/0!</v>
      </c>
      <c r="O53" s="28"/>
    </row>
    <row r="54" spans="1:15" ht="94.5" hidden="1">
      <c r="A54" s="14">
        <v>41020600</v>
      </c>
      <c r="B54" s="76" t="s">
        <v>25</v>
      </c>
      <c r="C54" s="45"/>
      <c r="D54" s="46"/>
      <c r="E54" s="16"/>
      <c r="F54" s="16"/>
      <c r="G54" s="17">
        <f t="shared" si="0"/>
        <v>0</v>
      </c>
      <c r="H54" s="16"/>
      <c r="I54" s="16"/>
      <c r="J54" s="13" t="e">
        <f t="shared" si="1"/>
        <v>#DIV/0!</v>
      </c>
      <c r="K54" s="67">
        <f t="shared" si="2"/>
        <v>0</v>
      </c>
      <c r="L54" s="13" t="e">
        <f t="shared" si="3"/>
        <v>#DIV/0!</v>
      </c>
      <c r="M54" s="13" t="e">
        <f t="shared" si="4"/>
        <v>#DIV/0!</v>
      </c>
      <c r="O54" s="28"/>
    </row>
    <row r="55" spans="1:15" ht="94.5" hidden="1">
      <c r="A55" s="14">
        <v>41020603</v>
      </c>
      <c r="B55" s="76" t="s">
        <v>25</v>
      </c>
      <c r="C55" s="45"/>
      <c r="D55" s="46"/>
      <c r="E55" s="16"/>
      <c r="F55" s="16"/>
      <c r="G55" s="17">
        <f t="shared" si="0"/>
        <v>0</v>
      </c>
      <c r="H55" s="16"/>
      <c r="I55" s="16"/>
      <c r="J55" s="13" t="e">
        <f t="shared" si="1"/>
        <v>#DIV/0!</v>
      </c>
      <c r="K55" s="67">
        <f t="shared" si="2"/>
        <v>0</v>
      </c>
      <c r="L55" s="13" t="e">
        <f t="shared" si="3"/>
        <v>#DIV/0!</v>
      </c>
      <c r="M55" s="13" t="e">
        <f t="shared" si="4"/>
        <v>#DIV/0!</v>
      </c>
      <c r="O55" s="28"/>
    </row>
    <row r="56" spans="1:15" ht="94.5" hidden="1">
      <c r="A56" s="14">
        <v>41021301</v>
      </c>
      <c r="B56" s="69" t="s">
        <v>26</v>
      </c>
      <c r="C56" s="45"/>
      <c r="D56" s="46"/>
      <c r="E56" s="16"/>
      <c r="F56" s="16"/>
      <c r="G56" s="17">
        <f t="shared" si="0"/>
        <v>0</v>
      </c>
      <c r="H56" s="16"/>
      <c r="I56" s="16"/>
      <c r="J56" s="13" t="e">
        <f t="shared" si="1"/>
        <v>#DIV/0!</v>
      </c>
      <c r="K56" s="67">
        <f t="shared" si="2"/>
        <v>0</v>
      </c>
      <c r="L56" s="13" t="e">
        <f t="shared" si="3"/>
        <v>#DIV/0!</v>
      </c>
      <c r="M56" s="13" t="e">
        <f t="shared" si="4"/>
        <v>#DIV/0!</v>
      </c>
      <c r="O56" s="28"/>
    </row>
    <row r="57" spans="1:15" ht="31.5" hidden="1">
      <c r="A57" s="14">
        <v>41020600</v>
      </c>
      <c r="B57" s="69" t="s">
        <v>67</v>
      </c>
      <c r="C57" s="45"/>
      <c r="D57" s="46"/>
      <c r="E57" s="16"/>
      <c r="F57" s="16"/>
      <c r="G57" s="17">
        <f t="shared" si="0"/>
        <v>0</v>
      </c>
      <c r="H57" s="16"/>
      <c r="I57" s="16"/>
      <c r="J57" s="13" t="e">
        <f t="shared" si="1"/>
        <v>#DIV/0!</v>
      </c>
      <c r="K57" s="67">
        <f t="shared" si="2"/>
        <v>0</v>
      </c>
      <c r="L57" s="13" t="e">
        <f t="shared" si="3"/>
        <v>#DIV/0!</v>
      </c>
      <c r="M57" s="13" t="e">
        <f t="shared" si="4"/>
        <v>#DIV/0!</v>
      </c>
      <c r="O57" s="28"/>
    </row>
    <row r="58" spans="1:15" ht="31.5" hidden="1">
      <c r="A58" s="14">
        <v>41021800</v>
      </c>
      <c r="B58" s="69" t="s">
        <v>65</v>
      </c>
      <c r="C58" s="45"/>
      <c r="D58" s="46"/>
      <c r="E58" s="16"/>
      <c r="F58" s="16"/>
      <c r="G58" s="17">
        <f t="shared" si="0"/>
        <v>0</v>
      </c>
      <c r="H58" s="16"/>
      <c r="I58" s="16"/>
      <c r="J58" s="13" t="e">
        <f t="shared" si="1"/>
        <v>#DIV/0!</v>
      </c>
      <c r="K58" s="67">
        <f t="shared" si="2"/>
        <v>0</v>
      </c>
      <c r="L58" s="13" t="e">
        <f t="shared" si="3"/>
        <v>#DIV/0!</v>
      </c>
      <c r="M58" s="13" t="e">
        <f t="shared" si="4"/>
        <v>#DIV/0!</v>
      </c>
      <c r="O58" s="28"/>
    </row>
    <row r="59" spans="1:15" ht="15.75" hidden="1">
      <c r="A59" s="14">
        <v>41020900</v>
      </c>
      <c r="B59" s="69" t="s">
        <v>27</v>
      </c>
      <c r="C59" s="45"/>
      <c r="D59" s="46"/>
      <c r="E59" s="16"/>
      <c r="F59" s="16"/>
      <c r="G59" s="17">
        <f t="shared" si="0"/>
        <v>0</v>
      </c>
      <c r="H59" s="16"/>
      <c r="I59" s="16"/>
      <c r="J59" s="13" t="e">
        <f t="shared" si="1"/>
        <v>#DIV/0!</v>
      </c>
      <c r="K59" s="67">
        <f t="shared" si="2"/>
        <v>0</v>
      </c>
      <c r="L59" s="13" t="e">
        <f t="shared" si="3"/>
        <v>#DIV/0!</v>
      </c>
      <c r="M59" s="13" t="e">
        <f t="shared" si="4"/>
        <v>#DIV/0!</v>
      </c>
      <c r="O59" s="28"/>
    </row>
    <row r="60" spans="1:15" ht="78.75" hidden="1">
      <c r="A60" s="14">
        <v>41021000</v>
      </c>
      <c r="B60" s="69" t="s">
        <v>28</v>
      </c>
      <c r="C60" s="45"/>
      <c r="D60" s="46"/>
      <c r="E60" s="16"/>
      <c r="F60" s="16"/>
      <c r="G60" s="17">
        <f t="shared" si="0"/>
        <v>0</v>
      </c>
      <c r="H60" s="16"/>
      <c r="I60" s="16"/>
      <c r="J60" s="13" t="e">
        <f t="shared" si="1"/>
        <v>#DIV/0!</v>
      </c>
      <c r="K60" s="67">
        <f t="shared" si="2"/>
        <v>0</v>
      </c>
      <c r="L60" s="13" t="e">
        <f t="shared" si="3"/>
        <v>#DIV/0!</v>
      </c>
      <c r="M60" s="13" t="e">
        <f t="shared" si="4"/>
        <v>#DIV/0!</v>
      </c>
      <c r="O60" s="28"/>
    </row>
    <row r="61" spans="1:15" ht="63" hidden="1">
      <c r="A61" s="14">
        <v>41020600</v>
      </c>
      <c r="B61" s="76" t="s">
        <v>29</v>
      </c>
      <c r="C61" s="45"/>
      <c r="D61" s="46"/>
      <c r="E61" s="16"/>
      <c r="F61" s="16"/>
      <c r="G61" s="17">
        <f t="shared" si="0"/>
        <v>0</v>
      </c>
      <c r="H61" s="16"/>
      <c r="I61" s="16"/>
      <c r="J61" s="13" t="e">
        <f t="shared" si="1"/>
        <v>#DIV/0!</v>
      </c>
      <c r="K61" s="67">
        <f t="shared" si="2"/>
        <v>0</v>
      </c>
      <c r="L61" s="13" t="e">
        <f t="shared" si="3"/>
        <v>#DIV/0!</v>
      </c>
      <c r="M61" s="13" t="e">
        <f t="shared" si="4"/>
        <v>#DIV/0!</v>
      </c>
      <c r="O61" s="28"/>
    </row>
    <row r="62" spans="1:15" ht="15.75" hidden="1">
      <c r="A62" s="14">
        <v>41021800</v>
      </c>
      <c r="B62" s="76" t="s">
        <v>66</v>
      </c>
      <c r="C62" s="47" t="e">
        <f>SUM(#REF!)</f>
        <v>#REF!</v>
      </c>
      <c r="D62" s="48"/>
      <c r="E62" s="48"/>
      <c r="F62" s="48"/>
      <c r="G62" s="17">
        <f t="shared" si="0"/>
        <v>0</v>
      </c>
      <c r="H62" s="48"/>
      <c r="I62" s="48"/>
      <c r="J62" s="13" t="e">
        <f t="shared" si="1"/>
        <v>#DIV/0!</v>
      </c>
      <c r="K62" s="67">
        <f t="shared" si="2"/>
        <v>0</v>
      </c>
      <c r="L62" s="13" t="e">
        <f t="shared" si="3"/>
        <v>#DIV/0!</v>
      </c>
      <c r="M62" s="13" t="e">
        <f t="shared" si="4"/>
        <v>#DIV/0!</v>
      </c>
      <c r="O62" s="28"/>
    </row>
    <row r="63" spans="1:15" ht="20.25" customHeight="1">
      <c r="A63" s="25">
        <v>41030000</v>
      </c>
      <c r="B63" s="76" t="s">
        <v>30</v>
      </c>
      <c r="C63" s="15"/>
      <c r="D63" s="29">
        <f>D66+D67</f>
        <v>5704.3</v>
      </c>
      <c r="E63" s="29">
        <f>E66+E67</f>
        <v>0</v>
      </c>
      <c r="F63" s="29">
        <f>F66+F67</f>
        <v>4053.5</v>
      </c>
      <c r="G63" s="17">
        <f t="shared" si="0"/>
        <v>4278.225</v>
      </c>
      <c r="H63" s="29">
        <f aca="true" t="shared" si="11" ref="H63:M63">H66+H67</f>
        <v>3939.3</v>
      </c>
      <c r="I63" s="29">
        <f t="shared" si="11"/>
        <v>3743.6</v>
      </c>
      <c r="J63" s="19">
        <f t="shared" si="11"/>
        <v>0.7275483432125158</v>
      </c>
      <c r="K63" s="67">
        <f t="shared" si="2"/>
        <v>-195.70000000000027</v>
      </c>
      <c r="L63" s="19">
        <f t="shared" si="11"/>
        <v>0.9437329837652515</v>
      </c>
      <c r="M63" s="19">
        <f t="shared" si="11"/>
        <v>0.9700644576166877</v>
      </c>
      <c r="O63" s="28"/>
    </row>
    <row r="64" spans="1:15" ht="47.25" customHeight="1" hidden="1">
      <c r="A64" s="14">
        <v>41052600</v>
      </c>
      <c r="B64" s="76" t="s">
        <v>88</v>
      </c>
      <c r="C64" s="45"/>
      <c r="D64" s="46"/>
      <c r="E64" s="16"/>
      <c r="F64" s="16"/>
      <c r="G64" s="17">
        <f t="shared" si="0"/>
        <v>0</v>
      </c>
      <c r="H64" s="16"/>
      <c r="I64" s="16"/>
      <c r="J64" s="13" t="e">
        <f t="shared" si="1"/>
        <v>#DIV/0!</v>
      </c>
      <c r="K64" s="67">
        <f t="shared" si="2"/>
        <v>0</v>
      </c>
      <c r="L64" s="13" t="e">
        <f t="shared" si="3"/>
        <v>#DIV/0!</v>
      </c>
      <c r="M64" s="13" t="e">
        <f t="shared" si="4"/>
        <v>#DIV/0!</v>
      </c>
      <c r="O64" s="28"/>
    </row>
    <row r="65" spans="1:15" ht="0.75" customHeight="1" hidden="1">
      <c r="A65" s="14">
        <v>41030500</v>
      </c>
      <c r="B65" s="69" t="s">
        <v>31</v>
      </c>
      <c r="C65" s="45"/>
      <c r="D65" s="46"/>
      <c r="E65" s="16"/>
      <c r="F65" s="16"/>
      <c r="G65" s="17">
        <f t="shared" si="0"/>
        <v>0</v>
      </c>
      <c r="H65" s="16"/>
      <c r="I65" s="16"/>
      <c r="J65" s="13" t="e">
        <f t="shared" si="1"/>
        <v>#DIV/0!</v>
      </c>
      <c r="K65" s="67">
        <f t="shared" si="2"/>
        <v>0</v>
      </c>
      <c r="L65" s="13" t="e">
        <f t="shared" si="3"/>
        <v>#DIV/0!</v>
      </c>
      <c r="M65" s="13" t="e">
        <f t="shared" si="4"/>
        <v>#DIV/0!</v>
      </c>
      <c r="O65" s="28"/>
    </row>
    <row r="66" spans="1:15" ht="15.75">
      <c r="A66" s="49">
        <v>41053900</v>
      </c>
      <c r="B66" s="69" t="s">
        <v>32</v>
      </c>
      <c r="C66" s="15"/>
      <c r="D66" s="16">
        <v>5145.5</v>
      </c>
      <c r="E66" s="16"/>
      <c r="F66" s="16">
        <v>3966.8</v>
      </c>
      <c r="G66" s="17">
        <f t="shared" si="0"/>
        <v>3859.125</v>
      </c>
      <c r="H66" s="16">
        <v>3939.3</v>
      </c>
      <c r="I66" s="16">
        <v>3743.6</v>
      </c>
      <c r="J66" s="13">
        <f t="shared" si="1"/>
        <v>0.7275483432125158</v>
      </c>
      <c r="K66" s="67">
        <f t="shared" si="2"/>
        <v>-195.70000000000027</v>
      </c>
      <c r="L66" s="13">
        <f t="shared" si="3"/>
        <v>0.9437329837652515</v>
      </c>
      <c r="M66" s="13">
        <f t="shared" si="4"/>
        <v>0.9700644576166877</v>
      </c>
      <c r="O66" s="28"/>
    </row>
    <row r="67" spans="1:15" ht="15.75">
      <c r="A67" s="49">
        <v>41053000</v>
      </c>
      <c r="B67" s="69" t="s">
        <v>99</v>
      </c>
      <c r="C67" s="15"/>
      <c r="D67" s="16">
        <v>558.8</v>
      </c>
      <c r="E67" s="16"/>
      <c r="F67" s="16">
        <v>86.7</v>
      </c>
      <c r="G67" s="17">
        <f t="shared" si="0"/>
        <v>419.09999999999997</v>
      </c>
      <c r="H67" s="16"/>
      <c r="I67" s="16"/>
      <c r="J67" s="13">
        <f t="shared" si="1"/>
        <v>0</v>
      </c>
      <c r="K67" s="67">
        <f t="shared" si="2"/>
        <v>0</v>
      </c>
      <c r="L67" s="13">
        <f t="shared" si="3"/>
        <v>0</v>
      </c>
      <c r="M67" s="13">
        <f t="shared" si="4"/>
        <v>0</v>
      </c>
      <c r="O67" s="28"/>
    </row>
    <row r="68" spans="1:15" s="41" customFormat="1" ht="15.75">
      <c r="A68" s="50">
        <v>900102</v>
      </c>
      <c r="B68" s="80" t="s">
        <v>33</v>
      </c>
      <c r="C68" s="33" t="e">
        <f aca="true" t="shared" si="12" ref="C68:I68">+C50+C51</f>
        <v>#VALUE!</v>
      </c>
      <c r="D68" s="33">
        <f>+D50+D51</f>
        <v>15994</v>
      </c>
      <c r="E68" s="33">
        <f t="shared" si="12"/>
        <v>0</v>
      </c>
      <c r="F68" s="33">
        <f t="shared" si="12"/>
        <v>10615.400000000001</v>
      </c>
      <c r="G68" s="17">
        <f t="shared" si="0"/>
        <v>11995.5</v>
      </c>
      <c r="H68" s="33">
        <f t="shared" si="12"/>
        <v>11083.6</v>
      </c>
      <c r="I68" s="33">
        <f t="shared" si="12"/>
        <v>10564.4</v>
      </c>
      <c r="J68" s="13">
        <f t="shared" si="1"/>
        <v>0.6605226960110041</v>
      </c>
      <c r="K68" s="67">
        <f t="shared" si="2"/>
        <v>-519.2000000000007</v>
      </c>
      <c r="L68" s="13">
        <f t="shared" si="3"/>
        <v>0.9951956591367257</v>
      </c>
      <c r="M68" s="13">
        <f t="shared" si="4"/>
        <v>0.8806969280146721</v>
      </c>
      <c r="O68" s="42"/>
    </row>
    <row r="69" spans="1:15" s="41" customFormat="1" ht="21" customHeight="1" hidden="1">
      <c r="A69" s="50"/>
      <c r="B69" s="80"/>
      <c r="C69" s="33"/>
      <c r="D69" s="33"/>
      <c r="E69" s="33"/>
      <c r="F69" s="33"/>
      <c r="G69" s="17">
        <f t="shared" si="0"/>
        <v>0</v>
      </c>
      <c r="H69" s="33"/>
      <c r="I69" s="33"/>
      <c r="J69" s="13" t="e">
        <f t="shared" si="1"/>
        <v>#DIV/0!</v>
      </c>
      <c r="K69" s="67">
        <f t="shared" si="2"/>
        <v>0</v>
      </c>
      <c r="L69" s="13" t="e">
        <f t="shared" si="3"/>
        <v>#DIV/0!</v>
      </c>
      <c r="M69" s="13" t="e">
        <f t="shared" si="4"/>
        <v>#DIV/0!</v>
      </c>
      <c r="O69" s="42"/>
    </row>
    <row r="70" spans="1:15" ht="16.5" customHeight="1">
      <c r="A70" s="51"/>
      <c r="B70" s="81" t="s">
        <v>3</v>
      </c>
      <c r="C70" s="45"/>
      <c r="D70" s="53"/>
      <c r="E70" s="53"/>
      <c r="F70" s="53"/>
      <c r="G70" s="17">
        <f t="shared" si="0"/>
        <v>0</v>
      </c>
      <c r="H70" s="53"/>
      <c r="I70" s="53"/>
      <c r="J70" s="13" t="e">
        <f t="shared" si="1"/>
        <v>#DIV/0!</v>
      </c>
      <c r="K70" s="67">
        <f t="shared" si="2"/>
        <v>0</v>
      </c>
      <c r="L70" s="13" t="e">
        <f t="shared" si="3"/>
        <v>#DIV/0!</v>
      </c>
      <c r="M70" s="13" t="e">
        <f t="shared" si="4"/>
        <v>#DIV/0!</v>
      </c>
      <c r="O70" s="28"/>
    </row>
    <row r="71" spans="1:15" ht="13.5" customHeight="1">
      <c r="A71" s="52">
        <v>10000000</v>
      </c>
      <c r="B71" s="81" t="s">
        <v>34</v>
      </c>
      <c r="C71" s="45"/>
      <c r="D71" s="29">
        <f>D72+D75+D79</f>
        <v>0</v>
      </c>
      <c r="E71" s="29">
        <f>E72+E75+E79</f>
        <v>0</v>
      </c>
      <c r="F71" s="29">
        <f>F72+F75+F79</f>
        <v>0</v>
      </c>
      <c r="G71" s="17">
        <f t="shared" si="0"/>
        <v>0</v>
      </c>
      <c r="H71" s="29">
        <f>H72+H75+H79</f>
        <v>5.4</v>
      </c>
      <c r="I71" s="29">
        <f>I79</f>
        <v>3.1</v>
      </c>
      <c r="J71" s="13" t="e">
        <f t="shared" si="1"/>
        <v>#DIV/0!</v>
      </c>
      <c r="K71" s="67">
        <f t="shared" si="2"/>
        <v>-2.3000000000000003</v>
      </c>
      <c r="L71" s="13" t="e">
        <f t="shared" si="3"/>
        <v>#DIV/0!</v>
      </c>
      <c r="M71" s="13" t="e">
        <f t="shared" si="4"/>
        <v>#DIV/0!</v>
      </c>
      <c r="O71" s="28"/>
    </row>
    <row r="72" spans="1:15" ht="15.75" hidden="1">
      <c r="A72" s="52">
        <v>12000000</v>
      </c>
      <c r="B72" s="81" t="s">
        <v>35</v>
      </c>
      <c r="C72" s="45"/>
      <c r="D72" s="54">
        <f>D73+D74</f>
        <v>0</v>
      </c>
      <c r="E72" s="54">
        <f>E73+E74</f>
        <v>0</v>
      </c>
      <c r="F72" s="54">
        <f>F73+F74</f>
        <v>0</v>
      </c>
      <c r="G72" s="17">
        <f t="shared" si="0"/>
        <v>0</v>
      </c>
      <c r="H72" s="54">
        <f>H73+H74</f>
        <v>0</v>
      </c>
      <c r="I72" s="54">
        <f>I73+I74</f>
        <v>0</v>
      </c>
      <c r="J72" s="13" t="e">
        <f t="shared" si="1"/>
        <v>#DIV/0!</v>
      </c>
      <c r="K72" s="67">
        <f t="shared" si="2"/>
        <v>0</v>
      </c>
      <c r="L72" s="13" t="e">
        <f t="shared" si="3"/>
        <v>#DIV/0!</v>
      </c>
      <c r="M72" s="13" t="e">
        <f t="shared" si="4"/>
        <v>#DIV/0!</v>
      </c>
      <c r="O72" s="28"/>
    </row>
    <row r="73" spans="1:15" ht="15.75" hidden="1">
      <c r="A73" s="55">
        <v>12020000</v>
      </c>
      <c r="B73" s="82" t="s">
        <v>36</v>
      </c>
      <c r="C73" s="45"/>
      <c r="D73" s="53"/>
      <c r="E73" s="53"/>
      <c r="F73" s="53"/>
      <c r="G73" s="17">
        <f t="shared" si="0"/>
        <v>0</v>
      </c>
      <c r="H73" s="53"/>
      <c r="I73" s="46"/>
      <c r="J73" s="13" t="e">
        <f t="shared" si="1"/>
        <v>#DIV/0!</v>
      </c>
      <c r="K73" s="67">
        <f t="shared" si="2"/>
        <v>0</v>
      </c>
      <c r="L73" s="13" t="e">
        <f t="shared" si="3"/>
        <v>#DIV/0!</v>
      </c>
      <c r="M73" s="13" t="e">
        <f t="shared" si="4"/>
        <v>#DIV/0!</v>
      </c>
      <c r="O73" s="28"/>
    </row>
    <row r="74" spans="1:15" ht="15.75" hidden="1">
      <c r="A74" s="55">
        <v>12030000</v>
      </c>
      <c r="B74" s="82" t="s">
        <v>37</v>
      </c>
      <c r="C74" s="45"/>
      <c r="D74" s="46"/>
      <c r="E74" s="53"/>
      <c r="F74" s="53"/>
      <c r="G74" s="17">
        <f aca="true" t="shared" si="13" ref="G74:G106">D74/12*9</f>
        <v>0</v>
      </c>
      <c r="H74" s="53"/>
      <c r="I74" s="46"/>
      <c r="J74" s="13" t="e">
        <f t="shared" si="1"/>
        <v>#DIV/0!</v>
      </c>
      <c r="K74" s="67">
        <f aca="true" t="shared" si="14" ref="K74:K106">I74-H74</f>
        <v>0</v>
      </c>
      <c r="L74" s="13" t="e">
        <f t="shared" si="3"/>
        <v>#DIV/0!</v>
      </c>
      <c r="M74" s="13" t="e">
        <f t="shared" si="4"/>
        <v>#DIV/0!</v>
      </c>
      <c r="O74" s="28"/>
    </row>
    <row r="75" spans="1:15" ht="15.75" hidden="1">
      <c r="A75" s="52">
        <v>18000000</v>
      </c>
      <c r="B75" s="83" t="s">
        <v>2</v>
      </c>
      <c r="C75" s="45"/>
      <c r="D75" s="29">
        <f>D77+D78+D76</f>
        <v>0</v>
      </c>
      <c r="E75" s="29">
        <f>E77+E78+E76</f>
        <v>0</v>
      </c>
      <c r="F75" s="29">
        <f>F77+F78+F76</f>
        <v>0</v>
      </c>
      <c r="G75" s="17">
        <f t="shared" si="13"/>
        <v>0</v>
      </c>
      <c r="H75" s="29">
        <f>H77+H78+H76</f>
        <v>0</v>
      </c>
      <c r="I75" s="29">
        <f>I77+I78+I76</f>
        <v>0</v>
      </c>
      <c r="J75" s="13" t="e">
        <f t="shared" si="1"/>
        <v>#DIV/0!</v>
      </c>
      <c r="K75" s="67">
        <f t="shared" si="14"/>
        <v>0</v>
      </c>
      <c r="L75" s="13" t="e">
        <f t="shared" si="3"/>
        <v>#DIV/0!</v>
      </c>
      <c r="M75" s="13" t="e">
        <f t="shared" si="4"/>
        <v>#DIV/0!</v>
      </c>
      <c r="O75" s="28"/>
    </row>
    <row r="76" spans="1:15" ht="15.75" hidden="1">
      <c r="A76" s="55">
        <v>18010200</v>
      </c>
      <c r="B76" s="82" t="s">
        <v>68</v>
      </c>
      <c r="C76" s="45"/>
      <c r="D76" s="16"/>
      <c r="E76" s="29"/>
      <c r="F76" s="29"/>
      <c r="G76" s="17">
        <f t="shared" si="13"/>
        <v>0</v>
      </c>
      <c r="H76" s="29"/>
      <c r="I76" s="16"/>
      <c r="J76" s="13" t="e">
        <f t="shared" si="1"/>
        <v>#DIV/0!</v>
      </c>
      <c r="K76" s="67">
        <f t="shared" si="14"/>
        <v>0</v>
      </c>
      <c r="L76" s="13" t="e">
        <f t="shared" si="3"/>
        <v>#DIV/0!</v>
      </c>
      <c r="M76" s="13" t="e">
        <f t="shared" si="4"/>
        <v>#DIV/0!</v>
      </c>
      <c r="O76" s="28"/>
    </row>
    <row r="77" spans="1:15" ht="15.75" hidden="1">
      <c r="A77" s="55">
        <v>18041500</v>
      </c>
      <c r="B77" s="82" t="s">
        <v>38</v>
      </c>
      <c r="C77" s="45"/>
      <c r="D77" s="53"/>
      <c r="E77" s="53"/>
      <c r="F77" s="46"/>
      <c r="G77" s="17">
        <f t="shared" si="13"/>
        <v>0</v>
      </c>
      <c r="H77" s="53"/>
      <c r="I77" s="46"/>
      <c r="J77" s="13" t="e">
        <f t="shared" si="1"/>
        <v>#DIV/0!</v>
      </c>
      <c r="K77" s="67">
        <f t="shared" si="14"/>
        <v>0</v>
      </c>
      <c r="L77" s="13" t="e">
        <f t="shared" si="3"/>
        <v>#DIV/0!</v>
      </c>
      <c r="M77" s="13" t="e">
        <f t="shared" si="4"/>
        <v>#DIV/0!</v>
      </c>
      <c r="O77" s="28"/>
    </row>
    <row r="78" spans="1:15" ht="15.75" hidden="1">
      <c r="A78" s="14">
        <v>18050000</v>
      </c>
      <c r="B78" s="84" t="s">
        <v>39</v>
      </c>
      <c r="C78" s="26">
        <v>35.1</v>
      </c>
      <c r="D78" s="21"/>
      <c r="E78" s="21"/>
      <c r="F78" s="21"/>
      <c r="G78" s="17">
        <f t="shared" si="13"/>
        <v>0</v>
      </c>
      <c r="H78" s="21"/>
      <c r="I78" s="21"/>
      <c r="J78" s="13" t="e">
        <f aca="true" t="shared" si="15" ref="J78:J104">I78/D78</f>
        <v>#DIV/0!</v>
      </c>
      <c r="K78" s="67">
        <f t="shared" si="14"/>
        <v>0</v>
      </c>
      <c r="L78" s="13" t="e">
        <f aca="true" t="shared" si="16" ref="L78:L106">I78/F78</f>
        <v>#DIV/0!</v>
      </c>
      <c r="M78" s="13" t="e">
        <f aca="true" t="shared" si="17" ref="M78:M106">I78/G78</f>
        <v>#DIV/0!</v>
      </c>
      <c r="O78" s="28"/>
    </row>
    <row r="79" spans="1:15" ht="15.75">
      <c r="A79" s="25">
        <v>19000000</v>
      </c>
      <c r="B79" s="73" t="s">
        <v>40</v>
      </c>
      <c r="C79" s="15"/>
      <c r="D79" s="29">
        <f>D80+D81</f>
        <v>0</v>
      </c>
      <c r="E79" s="29">
        <f>E80+E81</f>
        <v>0</v>
      </c>
      <c r="F79" s="29">
        <f>F80+F81</f>
        <v>0</v>
      </c>
      <c r="G79" s="17">
        <f t="shared" si="13"/>
        <v>0</v>
      </c>
      <c r="H79" s="29">
        <f>H80+H81</f>
        <v>5.4</v>
      </c>
      <c r="I79" s="29">
        <f>I80+I81</f>
        <v>3.1</v>
      </c>
      <c r="J79" s="13" t="e">
        <f t="shared" si="15"/>
        <v>#DIV/0!</v>
      </c>
      <c r="K79" s="67">
        <f t="shared" si="14"/>
        <v>-2.3000000000000003</v>
      </c>
      <c r="L79" s="13" t="e">
        <f t="shared" si="16"/>
        <v>#DIV/0!</v>
      </c>
      <c r="M79" s="13" t="e">
        <f t="shared" si="17"/>
        <v>#DIV/0!</v>
      </c>
      <c r="O79" s="28"/>
    </row>
    <row r="80" spans="1:15" ht="15.75">
      <c r="A80" s="14">
        <v>19010000</v>
      </c>
      <c r="B80" s="78" t="s">
        <v>41</v>
      </c>
      <c r="C80" s="15"/>
      <c r="D80" s="16"/>
      <c r="E80" s="16"/>
      <c r="F80" s="16"/>
      <c r="G80" s="17">
        <f t="shared" si="13"/>
        <v>0</v>
      </c>
      <c r="H80" s="16">
        <v>5.4</v>
      </c>
      <c r="I80" s="16">
        <v>3.1</v>
      </c>
      <c r="J80" s="13" t="e">
        <f t="shared" si="15"/>
        <v>#DIV/0!</v>
      </c>
      <c r="K80" s="67">
        <f t="shared" si="14"/>
        <v>-2.3000000000000003</v>
      </c>
      <c r="L80" s="13" t="e">
        <f t="shared" si="16"/>
        <v>#DIV/0!</v>
      </c>
      <c r="M80" s="13" t="e">
        <f t="shared" si="17"/>
        <v>#DIV/0!</v>
      </c>
      <c r="O80" s="28"/>
    </row>
    <row r="81" spans="1:15" ht="31.5" hidden="1">
      <c r="A81" s="56">
        <v>19050000</v>
      </c>
      <c r="B81" s="78" t="s">
        <v>42</v>
      </c>
      <c r="C81" s="15">
        <v>1.3</v>
      </c>
      <c r="D81" s="16"/>
      <c r="E81" s="16"/>
      <c r="F81" s="16"/>
      <c r="G81" s="17">
        <f t="shared" si="13"/>
        <v>0</v>
      </c>
      <c r="H81" s="16"/>
      <c r="I81" s="16"/>
      <c r="J81" s="13" t="e">
        <f t="shared" si="15"/>
        <v>#DIV/0!</v>
      </c>
      <c r="K81" s="67">
        <f t="shared" si="14"/>
        <v>0</v>
      </c>
      <c r="L81" s="13" t="e">
        <f t="shared" si="16"/>
        <v>#DIV/0!</v>
      </c>
      <c r="M81" s="13" t="e">
        <f t="shared" si="17"/>
        <v>#DIV/0!</v>
      </c>
      <c r="O81" s="28"/>
    </row>
    <row r="82" spans="1:15" ht="15.75">
      <c r="A82" s="57">
        <v>20000000</v>
      </c>
      <c r="B82" s="77" t="s">
        <v>43</v>
      </c>
      <c r="C82" s="15"/>
      <c r="D82" s="29">
        <f>D84+D85+D83</f>
        <v>444</v>
      </c>
      <c r="E82" s="29">
        <f>E84+E85+E83</f>
        <v>0</v>
      </c>
      <c r="F82" s="29">
        <f>F84+F85+F83</f>
        <v>296</v>
      </c>
      <c r="G82" s="17">
        <f t="shared" si="13"/>
        <v>333</v>
      </c>
      <c r="H82" s="29">
        <f>H84+H85+H83</f>
        <v>283.3</v>
      </c>
      <c r="I82" s="29">
        <f>I84+I85+I83</f>
        <v>152.2</v>
      </c>
      <c r="J82" s="13">
        <f t="shared" si="15"/>
        <v>0.3427927927927928</v>
      </c>
      <c r="K82" s="67">
        <f t="shared" si="14"/>
        <v>-131.10000000000002</v>
      </c>
      <c r="L82" s="13">
        <f t="shared" si="16"/>
        <v>0.5141891891891891</v>
      </c>
      <c r="M82" s="13">
        <f t="shared" si="17"/>
        <v>0.457057057057057</v>
      </c>
      <c r="O82" s="28"/>
    </row>
    <row r="83" spans="1:15" ht="18.75" customHeight="1">
      <c r="A83" s="56">
        <v>21110000</v>
      </c>
      <c r="B83" s="78" t="s">
        <v>64</v>
      </c>
      <c r="C83" s="15"/>
      <c r="D83" s="29"/>
      <c r="E83" s="29"/>
      <c r="F83" s="29"/>
      <c r="G83" s="17">
        <f t="shared" si="13"/>
        <v>0</v>
      </c>
      <c r="H83" s="16"/>
      <c r="I83" s="16">
        <v>2.6</v>
      </c>
      <c r="J83" s="13" t="e">
        <f t="shared" si="15"/>
        <v>#DIV/0!</v>
      </c>
      <c r="K83" s="67">
        <f t="shared" si="14"/>
        <v>2.6</v>
      </c>
      <c r="L83" s="13" t="e">
        <f t="shared" si="16"/>
        <v>#DIV/0!</v>
      </c>
      <c r="M83" s="13" t="e">
        <f t="shared" si="17"/>
        <v>#DIV/0!</v>
      </c>
      <c r="O83" s="28"/>
    </row>
    <row r="84" spans="1:15" ht="18.75" customHeight="1">
      <c r="A84" s="56">
        <v>24062100</v>
      </c>
      <c r="B84" s="78" t="s">
        <v>44</v>
      </c>
      <c r="C84" s="15"/>
      <c r="D84" s="16"/>
      <c r="E84" s="16"/>
      <c r="F84" s="16"/>
      <c r="G84" s="17">
        <f t="shared" si="13"/>
        <v>0</v>
      </c>
      <c r="H84" s="16">
        <v>1.3</v>
      </c>
      <c r="I84" s="16">
        <v>2.1</v>
      </c>
      <c r="J84" s="13" t="e">
        <f t="shared" si="15"/>
        <v>#DIV/0!</v>
      </c>
      <c r="K84" s="67">
        <f t="shared" si="14"/>
        <v>0.8</v>
      </c>
      <c r="L84" s="13" t="e">
        <f t="shared" si="16"/>
        <v>#DIV/0!</v>
      </c>
      <c r="M84" s="13" t="e">
        <f t="shared" si="17"/>
        <v>#DIV/0!</v>
      </c>
      <c r="O84" s="28"/>
    </row>
    <row r="85" spans="1:15" ht="15.75" customHeight="1">
      <c r="A85" s="58">
        <v>25000000</v>
      </c>
      <c r="B85" s="76" t="s">
        <v>45</v>
      </c>
      <c r="C85" s="15"/>
      <c r="D85" s="29">
        <f>D86+D87</f>
        <v>444</v>
      </c>
      <c r="E85" s="29">
        <f>E86+E87</f>
        <v>0</v>
      </c>
      <c r="F85" s="29">
        <f>F86+F87</f>
        <v>296</v>
      </c>
      <c r="G85" s="17">
        <f t="shared" si="13"/>
        <v>333</v>
      </c>
      <c r="H85" s="29">
        <f>H86+H87</f>
        <v>282</v>
      </c>
      <c r="I85" s="29">
        <f>I86+I87</f>
        <v>147.5</v>
      </c>
      <c r="J85" s="13">
        <f t="shared" si="15"/>
        <v>0.3322072072072072</v>
      </c>
      <c r="K85" s="67">
        <f t="shared" si="14"/>
        <v>-134.5</v>
      </c>
      <c r="L85" s="13">
        <f t="shared" si="16"/>
        <v>0.4983108108108108</v>
      </c>
      <c r="M85" s="13">
        <f t="shared" si="17"/>
        <v>0.44294294294294295</v>
      </c>
      <c r="O85" s="28"/>
    </row>
    <row r="86" spans="1:15" ht="29.25" customHeight="1">
      <c r="A86" s="58">
        <v>25010000</v>
      </c>
      <c r="B86" s="75" t="s">
        <v>46</v>
      </c>
      <c r="C86" s="15"/>
      <c r="D86" s="16">
        <v>388.2</v>
      </c>
      <c r="E86" s="16"/>
      <c r="F86" s="16">
        <v>258.8</v>
      </c>
      <c r="G86" s="17">
        <f t="shared" si="13"/>
        <v>291.15000000000003</v>
      </c>
      <c r="H86" s="1">
        <v>198</v>
      </c>
      <c r="I86" s="16">
        <v>103.9</v>
      </c>
      <c r="J86" s="13">
        <f t="shared" si="15"/>
        <v>0.26764554353426073</v>
      </c>
      <c r="K86" s="67">
        <f t="shared" si="14"/>
        <v>-94.1</v>
      </c>
      <c r="L86" s="13">
        <f t="shared" si="16"/>
        <v>0.40146831530139104</v>
      </c>
      <c r="M86" s="13">
        <f t="shared" si="17"/>
        <v>0.3568607247123476</v>
      </c>
      <c r="O86" s="28"/>
    </row>
    <row r="87" spans="1:15" ht="17.25" customHeight="1">
      <c r="A87" s="58">
        <v>25020000</v>
      </c>
      <c r="B87" s="75" t="s">
        <v>47</v>
      </c>
      <c r="C87" s="11" t="e">
        <f>#REF!+#REF!</f>
        <v>#REF!</v>
      </c>
      <c r="D87" s="48">
        <v>55.8</v>
      </c>
      <c r="E87" s="44"/>
      <c r="F87" s="48">
        <v>37.2</v>
      </c>
      <c r="G87" s="17">
        <f t="shared" si="13"/>
        <v>41.849999999999994</v>
      </c>
      <c r="H87" s="2">
        <v>84</v>
      </c>
      <c r="I87" s="48">
        <v>43.6</v>
      </c>
      <c r="J87" s="13">
        <f t="shared" si="15"/>
        <v>0.7813620071684588</v>
      </c>
      <c r="K87" s="67">
        <f t="shared" si="14"/>
        <v>-40.4</v>
      </c>
      <c r="L87" s="13">
        <f t="shared" si="16"/>
        <v>1.172043010752688</v>
      </c>
      <c r="M87" s="13">
        <f t="shared" si="17"/>
        <v>1.0418160095579452</v>
      </c>
      <c r="O87" s="28"/>
    </row>
    <row r="88" spans="1:15" ht="17.25" customHeight="1" hidden="1">
      <c r="A88" s="58">
        <v>31030000</v>
      </c>
      <c r="B88" s="75" t="s">
        <v>63</v>
      </c>
      <c r="C88" s="11">
        <f>C89+C90</f>
        <v>4.2</v>
      </c>
      <c r="D88" s="44">
        <f aca="true" t="shared" si="18" ref="D88:I88">D98</f>
        <v>0</v>
      </c>
      <c r="E88" s="44">
        <f t="shared" si="18"/>
        <v>16.4</v>
      </c>
      <c r="F88" s="44">
        <f t="shared" si="18"/>
        <v>0</v>
      </c>
      <c r="G88" s="17">
        <f t="shared" si="13"/>
        <v>0</v>
      </c>
      <c r="H88" s="44">
        <f t="shared" si="18"/>
        <v>0</v>
      </c>
      <c r="I88" s="44">
        <f t="shared" si="18"/>
        <v>0</v>
      </c>
      <c r="J88" s="13" t="e">
        <f t="shared" si="15"/>
        <v>#DIV/0!</v>
      </c>
      <c r="K88" s="67">
        <f t="shared" si="14"/>
        <v>0</v>
      </c>
      <c r="L88" s="13" t="e">
        <f t="shared" si="16"/>
        <v>#DIV/0!</v>
      </c>
      <c r="M88" s="13" t="e">
        <f t="shared" si="17"/>
        <v>#DIV/0!</v>
      </c>
      <c r="O88" s="28"/>
    </row>
    <row r="89" spans="1:15" ht="15.75" hidden="1">
      <c r="A89" s="14">
        <v>50000000</v>
      </c>
      <c r="B89" s="72" t="s">
        <v>48</v>
      </c>
      <c r="C89" s="15"/>
      <c r="D89" s="16"/>
      <c r="E89" s="16"/>
      <c r="F89" s="16"/>
      <c r="G89" s="17">
        <f t="shared" si="13"/>
        <v>0</v>
      </c>
      <c r="H89" s="16"/>
      <c r="I89" s="16"/>
      <c r="J89" s="13" t="e">
        <f t="shared" si="15"/>
        <v>#DIV/0!</v>
      </c>
      <c r="K89" s="67">
        <f t="shared" si="14"/>
        <v>0</v>
      </c>
      <c r="L89" s="13" t="e">
        <f t="shared" si="16"/>
        <v>#DIV/0!</v>
      </c>
      <c r="M89" s="13" t="e">
        <f t="shared" si="17"/>
        <v>#DIV/0!</v>
      </c>
      <c r="O89" s="28"/>
    </row>
    <row r="90" spans="1:15" ht="31.5" hidden="1">
      <c r="A90" s="14">
        <v>50080000</v>
      </c>
      <c r="B90" s="75" t="s">
        <v>42</v>
      </c>
      <c r="C90" s="18">
        <v>4.2</v>
      </c>
      <c r="D90" s="16"/>
      <c r="E90" s="29"/>
      <c r="F90" s="29"/>
      <c r="G90" s="17">
        <f t="shared" si="13"/>
        <v>0</v>
      </c>
      <c r="H90" s="16"/>
      <c r="I90" s="16"/>
      <c r="J90" s="13" t="e">
        <f t="shared" si="15"/>
        <v>#DIV/0!</v>
      </c>
      <c r="K90" s="67">
        <f t="shared" si="14"/>
        <v>0</v>
      </c>
      <c r="L90" s="13" t="e">
        <f t="shared" si="16"/>
        <v>#DIV/0!</v>
      </c>
      <c r="M90" s="13" t="e">
        <f t="shared" si="17"/>
        <v>#DIV/0!</v>
      </c>
      <c r="O90" s="28"/>
    </row>
    <row r="91" spans="1:15" ht="78.75" hidden="1">
      <c r="A91" s="14">
        <v>50110000</v>
      </c>
      <c r="B91" s="75" t="s">
        <v>49</v>
      </c>
      <c r="C91" s="11">
        <f>+C92+C93</f>
        <v>2</v>
      </c>
      <c r="D91" s="12">
        <f>+D92+D93</f>
        <v>0</v>
      </c>
      <c r="E91" s="12">
        <f>+E92+E93</f>
        <v>1.2</v>
      </c>
      <c r="F91" s="12"/>
      <c r="G91" s="17">
        <f t="shared" si="13"/>
        <v>0</v>
      </c>
      <c r="H91" s="12"/>
      <c r="I91" s="12">
        <f>+I92+I93+I96</f>
        <v>0</v>
      </c>
      <c r="J91" s="13" t="e">
        <f t="shared" si="15"/>
        <v>#DIV/0!</v>
      </c>
      <c r="K91" s="67">
        <f t="shared" si="14"/>
        <v>0</v>
      </c>
      <c r="L91" s="13" t="e">
        <f t="shared" si="16"/>
        <v>#DIV/0!</v>
      </c>
      <c r="M91" s="13" t="e">
        <f t="shared" si="17"/>
        <v>#DIV/0!</v>
      </c>
      <c r="O91" s="28"/>
    </row>
    <row r="92" spans="1:15" ht="63" hidden="1">
      <c r="A92" s="14">
        <v>41031200</v>
      </c>
      <c r="B92" s="69" t="s">
        <v>50</v>
      </c>
      <c r="C92" s="15">
        <v>2</v>
      </c>
      <c r="D92" s="16"/>
      <c r="E92" s="16">
        <v>1.2</v>
      </c>
      <c r="F92" s="16"/>
      <c r="G92" s="17">
        <f t="shared" si="13"/>
        <v>0</v>
      </c>
      <c r="H92" s="16"/>
      <c r="I92" s="16"/>
      <c r="J92" s="13" t="e">
        <f t="shared" si="15"/>
        <v>#DIV/0!</v>
      </c>
      <c r="K92" s="67">
        <f t="shared" si="14"/>
        <v>0</v>
      </c>
      <c r="L92" s="13" t="e">
        <f t="shared" si="16"/>
        <v>#DIV/0!</v>
      </c>
      <c r="M92" s="13" t="e">
        <f t="shared" si="17"/>
        <v>#DIV/0!</v>
      </c>
      <c r="O92" s="28"/>
    </row>
    <row r="93" spans="1:15" ht="63" hidden="1">
      <c r="A93" s="14">
        <v>41034700</v>
      </c>
      <c r="B93" s="69" t="s">
        <v>51</v>
      </c>
      <c r="C93" s="15"/>
      <c r="D93" s="16"/>
      <c r="E93" s="16"/>
      <c r="F93" s="16"/>
      <c r="G93" s="17">
        <f t="shared" si="13"/>
        <v>0</v>
      </c>
      <c r="H93" s="16"/>
      <c r="I93" s="16"/>
      <c r="J93" s="13" t="e">
        <f t="shared" si="15"/>
        <v>#DIV/0!</v>
      </c>
      <c r="K93" s="67">
        <f t="shared" si="14"/>
        <v>0</v>
      </c>
      <c r="L93" s="13" t="e">
        <f t="shared" si="16"/>
        <v>#DIV/0!</v>
      </c>
      <c r="M93" s="13" t="e">
        <f t="shared" si="17"/>
        <v>#DIV/0!</v>
      </c>
      <c r="O93" s="28"/>
    </row>
    <row r="94" spans="1:15" ht="15.75" hidden="1">
      <c r="A94" s="14">
        <v>50110000</v>
      </c>
      <c r="B94" s="69" t="s">
        <v>52</v>
      </c>
      <c r="C94" s="15"/>
      <c r="D94" s="16"/>
      <c r="E94" s="16"/>
      <c r="F94" s="16"/>
      <c r="G94" s="17">
        <f t="shared" si="13"/>
        <v>0</v>
      </c>
      <c r="H94" s="16"/>
      <c r="I94" s="16"/>
      <c r="J94" s="13" t="e">
        <f t="shared" si="15"/>
        <v>#DIV/0!</v>
      </c>
      <c r="K94" s="67">
        <f t="shared" si="14"/>
        <v>0</v>
      </c>
      <c r="L94" s="13" t="e">
        <f t="shared" si="16"/>
        <v>#DIV/0!</v>
      </c>
      <c r="M94" s="13" t="e">
        <f t="shared" si="17"/>
        <v>#DIV/0!</v>
      </c>
      <c r="O94" s="28"/>
    </row>
    <row r="95" spans="1:15" ht="63" hidden="1">
      <c r="A95" s="14">
        <v>41030800</v>
      </c>
      <c r="B95" s="69" t="s">
        <v>53</v>
      </c>
      <c r="C95" s="15">
        <v>12.5</v>
      </c>
      <c r="D95" s="16"/>
      <c r="E95" s="16"/>
      <c r="F95" s="16"/>
      <c r="G95" s="17">
        <f t="shared" si="13"/>
        <v>0</v>
      </c>
      <c r="H95" s="16"/>
      <c r="I95" s="16"/>
      <c r="J95" s="13" t="e">
        <f t="shared" si="15"/>
        <v>#DIV/0!</v>
      </c>
      <c r="K95" s="67">
        <f t="shared" si="14"/>
        <v>0</v>
      </c>
      <c r="L95" s="13" t="e">
        <f t="shared" si="16"/>
        <v>#DIV/0!</v>
      </c>
      <c r="M95" s="13" t="e">
        <f t="shared" si="17"/>
        <v>#DIV/0!</v>
      </c>
      <c r="O95" s="28"/>
    </row>
    <row r="96" spans="1:15" ht="47.25" hidden="1">
      <c r="A96" s="14">
        <v>43010000</v>
      </c>
      <c r="B96" s="85" t="s">
        <v>54</v>
      </c>
      <c r="C96" s="15"/>
      <c r="D96" s="16"/>
      <c r="E96" s="16"/>
      <c r="F96" s="16"/>
      <c r="G96" s="17">
        <f t="shared" si="13"/>
        <v>0</v>
      </c>
      <c r="H96" s="16"/>
      <c r="I96" s="16"/>
      <c r="J96" s="13" t="e">
        <f t="shared" si="15"/>
        <v>#DIV/0!</v>
      </c>
      <c r="K96" s="67">
        <f t="shared" si="14"/>
        <v>0</v>
      </c>
      <c r="L96" s="13" t="e">
        <f t="shared" si="16"/>
        <v>#DIV/0!</v>
      </c>
      <c r="M96" s="13" t="e">
        <f t="shared" si="17"/>
        <v>#DIV/0!</v>
      </c>
      <c r="O96" s="28"/>
    </row>
    <row r="97" spans="1:15" ht="31.5" hidden="1">
      <c r="A97" s="14">
        <v>41030400</v>
      </c>
      <c r="B97" s="85" t="s">
        <v>55</v>
      </c>
      <c r="C97" s="15">
        <v>37.1</v>
      </c>
      <c r="D97" s="16"/>
      <c r="E97" s="16">
        <v>7.5</v>
      </c>
      <c r="F97" s="16"/>
      <c r="G97" s="17">
        <f t="shared" si="13"/>
        <v>0</v>
      </c>
      <c r="H97" s="16"/>
      <c r="I97" s="16"/>
      <c r="J97" s="13" t="e">
        <f t="shared" si="15"/>
        <v>#DIV/0!</v>
      </c>
      <c r="K97" s="67">
        <f t="shared" si="14"/>
        <v>0</v>
      </c>
      <c r="L97" s="13" t="e">
        <f t="shared" si="16"/>
        <v>#DIV/0!</v>
      </c>
      <c r="M97" s="13" t="e">
        <f t="shared" si="17"/>
        <v>#DIV/0!</v>
      </c>
      <c r="O97" s="28"/>
    </row>
    <row r="98" spans="1:15" ht="31.5" hidden="1">
      <c r="A98" s="14">
        <v>33010400</v>
      </c>
      <c r="B98" s="85" t="s">
        <v>80</v>
      </c>
      <c r="C98" s="15">
        <v>120.5</v>
      </c>
      <c r="D98" s="16"/>
      <c r="E98" s="16">
        <v>16.4</v>
      </c>
      <c r="F98" s="16"/>
      <c r="G98" s="17">
        <f t="shared" si="13"/>
        <v>0</v>
      </c>
      <c r="H98" s="16"/>
      <c r="I98" s="16"/>
      <c r="J98" s="13" t="e">
        <f t="shared" si="15"/>
        <v>#DIV/0!</v>
      </c>
      <c r="K98" s="67">
        <f t="shared" si="14"/>
        <v>0</v>
      </c>
      <c r="L98" s="13" t="e">
        <f t="shared" si="16"/>
        <v>#DIV/0!</v>
      </c>
      <c r="M98" s="13" t="e">
        <f t="shared" si="17"/>
        <v>#DIV/0!</v>
      </c>
      <c r="O98" s="28"/>
    </row>
    <row r="99" spans="1:15" ht="17.25" customHeight="1">
      <c r="A99" s="25">
        <v>40000000</v>
      </c>
      <c r="B99" s="86" t="s">
        <v>22</v>
      </c>
      <c r="C99" s="15"/>
      <c r="D99" s="29">
        <f>D100</f>
        <v>0</v>
      </c>
      <c r="E99" s="29">
        <f>E100</f>
        <v>0</v>
      </c>
      <c r="F99" s="29">
        <f>F100</f>
        <v>999</v>
      </c>
      <c r="G99" s="17">
        <f t="shared" si="13"/>
        <v>0</v>
      </c>
      <c r="H99" s="29">
        <f>H100</f>
        <v>218.4</v>
      </c>
      <c r="I99" s="29">
        <f>I100</f>
        <v>1159.9</v>
      </c>
      <c r="J99" s="13" t="e">
        <f t="shared" si="15"/>
        <v>#DIV/0!</v>
      </c>
      <c r="K99" s="67">
        <f t="shared" si="14"/>
        <v>941.5000000000001</v>
      </c>
      <c r="L99" s="13">
        <f t="shared" si="16"/>
        <v>1.1610610610610612</v>
      </c>
      <c r="M99" s="13" t="e">
        <f t="shared" si="17"/>
        <v>#DIV/0!</v>
      </c>
      <c r="O99" s="28"/>
    </row>
    <row r="100" spans="1:15" ht="18.75" customHeight="1">
      <c r="A100" s="59">
        <v>41030000</v>
      </c>
      <c r="B100" s="87" t="s">
        <v>30</v>
      </c>
      <c r="C100" s="15"/>
      <c r="D100" s="29">
        <f>D102+D101</f>
        <v>0</v>
      </c>
      <c r="E100" s="29">
        <f>E102+E101</f>
        <v>0</v>
      </c>
      <c r="F100" s="29">
        <f>F102+F101</f>
        <v>999</v>
      </c>
      <c r="G100" s="17">
        <f t="shared" si="13"/>
        <v>0</v>
      </c>
      <c r="H100" s="29">
        <f>H101+H102</f>
        <v>218.4</v>
      </c>
      <c r="I100" s="29">
        <f>I101+I102</f>
        <v>1159.9</v>
      </c>
      <c r="J100" s="13" t="e">
        <f t="shared" si="15"/>
        <v>#DIV/0!</v>
      </c>
      <c r="K100" s="67">
        <f t="shared" si="14"/>
        <v>941.5000000000001</v>
      </c>
      <c r="L100" s="13">
        <f t="shared" si="16"/>
        <v>1.1610610610610612</v>
      </c>
      <c r="M100" s="13" t="e">
        <f t="shared" si="17"/>
        <v>#DIV/0!</v>
      </c>
      <c r="O100" s="28"/>
    </row>
    <row r="101" spans="1:15" ht="16.5" customHeight="1">
      <c r="A101" s="14">
        <v>41052600</v>
      </c>
      <c r="B101" s="76" t="s">
        <v>88</v>
      </c>
      <c r="C101" s="15"/>
      <c r="D101" s="16"/>
      <c r="E101" s="16"/>
      <c r="F101" s="16">
        <v>999</v>
      </c>
      <c r="G101" s="17">
        <f t="shared" si="13"/>
        <v>0</v>
      </c>
      <c r="H101" s="16"/>
      <c r="I101" s="16">
        <v>999</v>
      </c>
      <c r="J101" s="13" t="e">
        <f t="shared" si="15"/>
        <v>#DIV/0!</v>
      </c>
      <c r="K101" s="67">
        <f t="shared" si="14"/>
        <v>999</v>
      </c>
      <c r="L101" s="13">
        <f t="shared" si="16"/>
        <v>1</v>
      </c>
      <c r="M101" s="13" t="e">
        <f t="shared" si="17"/>
        <v>#DIV/0!</v>
      </c>
      <c r="O101" s="28"/>
    </row>
    <row r="102" spans="1:15" ht="16.5" customHeight="1">
      <c r="A102" s="14">
        <v>41053900</v>
      </c>
      <c r="B102" s="69" t="s">
        <v>56</v>
      </c>
      <c r="C102" s="15"/>
      <c r="D102" s="16"/>
      <c r="E102" s="16"/>
      <c r="F102" s="16"/>
      <c r="G102" s="17">
        <f t="shared" si="13"/>
        <v>0</v>
      </c>
      <c r="H102" s="29">
        <v>218.4</v>
      </c>
      <c r="I102" s="29">
        <v>160.9</v>
      </c>
      <c r="J102" s="13" t="e">
        <f t="shared" si="15"/>
        <v>#DIV/0!</v>
      </c>
      <c r="K102" s="67">
        <f t="shared" si="14"/>
        <v>-57.5</v>
      </c>
      <c r="L102" s="13" t="e">
        <f t="shared" si="16"/>
        <v>#DIV/0!</v>
      </c>
      <c r="M102" s="13" t="e">
        <f t="shared" si="17"/>
        <v>#DIV/0!</v>
      </c>
      <c r="O102" s="28"/>
    </row>
    <row r="103" spans="1:15" ht="17.25" customHeight="1" hidden="1">
      <c r="A103" s="14">
        <v>50110000</v>
      </c>
      <c r="B103" s="69" t="s">
        <v>48</v>
      </c>
      <c r="C103" s="15"/>
      <c r="D103" s="16"/>
      <c r="E103" s="16"/>
      <c r="F103" s="16"/>
      <c r="G103" s="17">
        <f t="shared" si="13"/>
        <v>0</v>
      </c>
      <c r="H103" s="16"/>
      <c r="I103" s="16"/>
      <c r="J103" s="13" t="e">
        <f t="shared" si="15"/>
        <v>#DIV/0!</v>
      </c>
      <c r="K103" s="67">
        <f t="shared" si="14"/>
        <v>0</v>
      </c>
      <c r="L103" s="13" t="e">
        <f t="shared" si="16"/>
        <v>#DIV/0!</v>
      </c>
      <c r="M103" s="13" t="e">
        <f t="shared" si="17"/>
        <v>#DIV/0!</v>
      </c>
      <c r="O103" s="28"/>
    </row>
    <row r="104" spans="1:15" ht="21" customHeight="1">
      <c r="A104" s="60"/>
      <c r="B104" s="88" t="s">
        <v>82</v>
      </c>
      <c r="C104" s="61"/>
      <c r="D104" s="19">
        <f>D71+D82+D88+D103</f>
        <v>444</v>
      </c>
      <c r="E104" s="19">
        <f>E71+E82+E88+E103</f>
        <v>16.4</v>
      </c>
      <c r="F104" s="19">
        <f>F71+F82+F88+F103</f>
        <v>296</v>
      </c>
      <c r="G104" s="17">
        <f t="shared" si="13"/>
        <v>333</v>
      </c>
      <c r="H104" s="19">
        <f>H71+H82+H88+H103</f>
        <v>288.7</v>
      </c>
      <c r="I104" s="19">
        <f>I71+I82+I88+I103</f>
        <v>155.29999999999998</v>
      </c>
      <c r="J104" s="13">
        <f t="shared" si="15"/>
        <v>0.34977477477477475</v>
      </c>
      <c r="K104" s="67">
        <f t="shared" si="14"/>
        <v>-133.4</v>
      </c>
      <c r="L104" s="13">
        <f t="shared" si="16"/>
        <v>0.5246621621621621</v>
      </c>
      <c r="M104" s="13">
        <f t="shared" si="17"/>
        <v>0.4663663663663663</v>
      </c>
      <c r="O104" s="28"/>
    </row>
    <row r="105" spans="1:15" ht="21" customHeight="1">
      <c r="A105" s="60"/>
      <c r="B105" s="88" t="s">
        <v>57</v>
      </c>
      <c r="C105" s="61"/>
      <c r="D105" s="19">
        <f>D104+D99</f>
        <v>444</v>
      </c>
      <c r="E105" s="19">
        <f>E104+E99</f>
        <v>16.4</v>
      </c>
      <c r="F105" s="19">
        <f>F104+F99</f>
        <v>1295</v>
      </c>
      <c r="G105" s="17">
        <f t="shared" si="13"/>
        <v>333</v>
      </c>
      <c r="H105" s="19">
        <f>H104+H99</f>
        <v>507.1</v>
      </c>
      <c r="I105" s="19">
        <f>I104+I99</f>
        <v>1315.2</v>
      </c>
      <c r="J105" s="13">
        <f>I105/D105</f>
        <v>2.962162162162162</v>
      </c>
      <c r="K105" s="67">
        <f t="shared" si="14"/>
        <v>808.1</v>
      </c>
      <c r="L105" s="13">
        <f>I105/F105</f>
        <v>1.0155984555984556</v>
      </c>
      <c r="M105" s="13">
        <f>I105/G105</f>
        <v>3.9495495495495496</v>
      </c>
      <c r="O105" s="28"/>
    </row>
    <row r="106" spans="1:15" s="30" customFormat="1" ht="21" customHeight="1">
      <c r="A106" s="22"/>
      <c r="B106" s="89" t="s">
        <v>58</v>
      </c>
      <c r="C106" s="23"/>
      <c r="D106" s="19">
        <f>D68+D105</f>
        <v>16438</v>
      </c>
      <c r="E106" s="19">
        <f>E68+E105</f>
        <v>16.4</v>
      </c>
      <c r="F106" s="19">
        <f>F68+F105</f>
        <v>11910.400000000001</v>
      </c>
      <c r="G106" s="17">
        <f t="shared" si="13"/>
        <v>12328.5</v>
      </c>
      <c r="H106" s="19">
        <f>H68+H105</f>
        <v>11590.7</v>
      </c>
      <c r="I106" s="19">
        <f>I68+I105</f>
        <v>11879.6</v>
      </c>
      <c r="J106" s="13">
        <f>I106/D106</f>
        <v>0.7226913249787079</v>
      </c>
      <c r="K106" s="67">
        <f t="shared" si="14"/>
        <v>288.89999999999964</v>
      </c>
      <c r="L106" s="13">
        <f t="shared" si="16"/>
        <v>0.9974140247178935</v>
      </c>
      <c r="M106" s="13">
        <f t="shared" si="17"/>
        <v>0.9635884333049438</v>
      </c>
      <c r="O106" s="28"/>
    </row>
    <row r="107" ht="15" customHeight="1"/>
    <row r="108" ht="10.5" customHeight="1" hidden="1"/>
    <row r="109" spans="1:2" ht="15.75">
      <c r="A109" s="91"/>
      <c r="B109" s="91"/>
    </row>
    <row r="110" spans="1:7" ht="15.75">
      <c r="A110" s="3" t="s">
        <v>105</v>
      </c>
      <c r="G110" s="3" t="s">
        <v>106</v>
      </c>
    </row>
    <row r="112" spans="1:7" ht="15.75">
      <c r="A112" s="3" t="s">
        <v>69</v>
      </c>
      <c r="G112" s="3" t="s">
        <v>107</v>
      </c>
    </row>
  </sheetData>
  <sheetProtection/>
  <mergeCells count="7">
    <mergeCell ref="K1:M1"/>
    <mergeCell ref="K2:M2"/>
    <mergeCell ref="K3:M3"/>
    <mergeCell ref="K4:M4"/>
    <mergeCell ref="A5:K5"/>
    <mergeCell ref="A6:K6"/>
    <mergeCell ref="A109:B109"/>
  </mergeCells>
  <printOptions/>
  <pageMargins left="0.2755905511811024" right="0" top="0.35433070866141736" bottom="0.5118110236220472" header="0.2362204724409449" footer="0"/>
  <pageSetup blackAndWhite="1" fitToHeight="2" horizontalDpi="300" verticalDpi="300" orientation="portrait" paperSize="9" scale="67" r:id="rId1"/>
  <headerFooter alignWithMargins="0">
    <oddFooter>&amp;C&amp;Z&amp;F</oddFooter>
  </headerFooter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k10</dc:creator>
  <cp:keywords/>
  <dc:description/>
  <cp:lastModifiedBy>User</cp:lastModifiedBy>
  <cp:lastPrinted>2020-10-15T10:38:29Z</cp:lastPrinted>
  <dcterms:created xsi:type="dcterms:W3CDTF">2007-01-11T10:44:31Z</dcterms:created>
  <dcterms:modified xsi:type="dcterms:W3CDTF">2020-10-15T10:40:37Z</dcterms:modified>
  <cp:category/>
  <cp:version/>
  <cp:contentType/>
  <cp:contentStatus/>
</cp:coreProperties>
</file>